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.Jerabkova\Downloads\"/>
    </mc:Choice>
  </mc:AlternateContent>
  <xr:revisionPtr revIDLastSave="0" documentId="13_ncr:1_{93B6A8FC-8C53-4144-B21A-229D17D2D8B5}" xr6:coauthVersionLast="45" xr6:coauthVersionMax="45" xr10:uidLastSave="{00000000-0000-0000-0000-000000000000}"/>
  <bookViews>
    <workbookView xWindow="-108" yWindow="-108" windowWidth="23256" windowHeight="12576" xr2:uid="{3AF6A2E6-3497-4D0F-8D3A-FFF3CAD80872}"/>
  </bookViews>
  <sheets>
    <sheet name="Výhled schválený" sheetId="1" r:id="rId1"/>
  </sheets>
  <externalReferences>
    <externalReference r:id="rId2"/>
  </externalReferences>
  <definedNames>
    <definedName name="_xlnm.Print_Area" localSheetId="0">'Výhled schválený'!$A$1:$G$54</definedName>
    <definedName name="Z_0F91862F_4CA9_4989_887A_7967182AB657_.wvu.PrintArea" localSheetId="0" hidden="1">'Výhled schválený'!#REF!</definedName>
    <definedName name="Z_21D1B5F2_4ACE_44FE_8A60_3CA12A25EA90_.wvu.PrintArea" localSheetId="0" hidden="1">'Výhled schválený'!#REF!</definedName>
    <definedName name="Z_48E136D6_0FF1_4C2D_B412_6E74B5FEA9F6_.wvu.PrintArea" localSheetId="0" hidden="1">'Výhled schválený'!#REF!</definedName>
    <definedName name="Z_57E21207_79A7_44B2_92DD_302E2E8CAB69_.wvu.PrintArea" localSheetId="0" hidden="1">'Výhled schválený'!#REF!</definedName>
    <definedName name="Z_8BDBC20B_F7FE_454F_98C9_ECD6FC0F777A_.wvu.PrintArea" localSheetId="0" hidden="1">'Výhled schválený'!#REF!</definedName>
    <definedName name="Z_F5D34BED_E869_4525_A564_85AC751679FA_.wvu.PrintArea" localSheetId="0" hidden="1">'Výhled schválený'!#REF!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22" i="1"/>
  <c r="G16" i="1" l="1"/>
  <c r="F5" i="1"/>
  <c r="D12" i="1" l="1"/>
  <c r="D26" i="1" s="1"/>
  <c r="D27" i="1" s="1"/>
  <c r="G19" i="1"/>
  <c r="F19" i="1"/>
  <c r="E19" i="1"/>
  <c r="D19" i="1"/>
  <c r="C19" i="1"/>
  <c r="G12" i="1"/>
  <c r="F12" i="1"/>
  <c r="F26" i="1" s="1"/>
  <c r="F27" i="1" s="1"/>
  <c r="E12" i="1"/>
  <c r="C12" i="1"/>
  <c r="F20" i="1" l="1"/>
  <c r="D20" i="1"/>
  <c r="D13" i="1"/>
  <c r="F13" i="1"/>
  <c r="F21" i="1" l="1"/>
  <c r="D21" i="1"/>
  <c r="B7" i="1" l="1"/>
  <c r="B6" i="1"/>
  <c r="B5" i="1"/>
  <c r="B9" i="1"/>
  <c r="B12" i="1" l="1"/>
  <c r="B13" i="1" s="1"/>
  <c r="B19" i="1" l="1"/>
  <c r="B20" i="1" s="1"/>
  <c r="B21" i="1" s="1"/>
  <c r="B25" i="1" s="1"/>
  <c r="D24" i="1" s="1"/>
  <c r="B26" i="1"/>
  <c r="B27" i="1" s="1"/>
  <c r="D25" i="1" l="1"/>
  <c r="F24" i="1" s="1"/>
  <c r="D22" i="1"/>
  <c r="F25" i="1" l="1"/>
  <c r="F22" i="1"/>
</calcChain>
</file>

<file path=xl/sharedStrings.xml><?xml version="1.0" encoding="utf-8"?>
<sst xmlns="http://schemas.openxmlformats.org/spreadsheetml/2006/main" count="56" uniqueCount="46">
  <si>
    <t>ukazatel</t>
  </si>
  <si>
    <t xml:space="preserve"> rozpočtový výhled 2021</t>
  </si>
  <si>
    <t xml:space="preserve"> rozpočtový výhled 2022</t>
  </si>
  <si>
    <t>I. Příjmy</t>
  </si>
  <si>
    <t>běžné</t>
  </si>
  <si>
    <t>kapitálové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</si>
  <si>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</si>
  <si>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</si>
  <si>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</si>
  <si>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</si>
  <si>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41 neinvestiční</t>
  </si>
  <si>
    <t>Třída 4 - Přijaté dotace 42 - investiční</t>
  </si>
  <si>
    <t>Běžné příjmy Třída 1+2+ dotace 41, ostatní kapit.</t>
  </si>
  <si>
    <t>Příjmy celkem :</t>
  </si>
  <si>
    <t>II. Výdaje</t>
  </si>
  <si>
    <t>Třída 5 - provozní výdaje</t>
  </si>
  <si>
    <t>Třída 6 - kapitálové výdaje (splátky úvěrů)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</si>
  <si>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</si>
  <si>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</si>
  <si>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</si>
  <si>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</si>
  <si>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</si>
  <si>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 xml:space="preserve">Finanční prostředky k 1.1. </t>
  </si>
  <si>
    <t>Zůstatek finančních prostředků na konci roku:</t>
  </si>
  <si>
    <t>Běžné příjmy (BP) - běžné výdaje (BV) = provozní saldo (PS):</t>
  </si>
  <si>
    <t>podíl PS/BP:</t>
  </si>
  <si>
    <t xml:space="preserve">V následujících letech, až do roku 2030 bude splátka  ve výši 3,504 mil. Kč a v roce 2031 ve výši 1,460 mil. Kč ( doplacení úvěru Pavilon).  </t>
  </si>
  <si>
    <t xml:space="preserve"> rozpočtový výhled 2023</t>
  </si>
  <si>
    <t>dotace</t>
  </si>
  <si>
    <t xml:space="preserve">V roce 2021 bude souběh úvěrů v celkové výši 6,889  mil. Kč,-(splátka Pavilon a  doplacení úvěru na ČOV). </t>
  </si>
  <si>
    <t>Třída 6 - kapitálové výdaje (ostatní)  finanční prostředky města</t>
  </si>
  <si>
    <t>Bezpečné navýšení výše úvěru z hlediska zákona o rozpočtové odpovědnosti  je ve zvláštní příloze MMpB fiskální pravidlo 2018-2022.</t>
  </si>
  <si>
    <t>Součástí běžných výdajů jsou i opravy, které často působí pocitově jako investice. Podstatné je, aby bylo provozní saldo obce/městyse/města po snížení o splátky dluhů vždy kladné (výjimku může tvořit nárazově řešení problematiky cash flow a velké opravy).  Doporučená hranice nesnížit provozní saldo pod 10% není akceptována v roce 2021 a 2022 a to z důvodu vzniklé krize s veřejnými financemi všeobecně.</t>
  </si>
  <si>
    <t>2022 - priorita zkapacitnění ČOV, SRV z důvodu opatrnosti nepočítá se získáním dotace, ale využívá jako zdroj krytí úvěr.</t>
  </si>
  <si>
    <t>Maximální výše navrhovaného úvěru - 30 mil. Kč za níže uvedených předpokladů:</t>
  </si>
  <si>
    <t xml:space="preserve">2023 - pokud bude čerpán úvěr 2022 (cca 10 let), je zde zohledněno navýšení splátky v kapitálových výdajích.  </t>
  </si>
  <si>
    <t xml:space="preserve">a) snaha o refinancování stávajícího úvěru nebo hledání jiných úvěrových zdrojů, podporovaných např. MMR, </t>
  </si>
  <si>
    <t>b) v případě příznivého vývoje RUD využití možnosti splatit úvěr kdykoliv bez sankcí.</t>
  </si>
  <si>
    <t>Tento SRV neobsahuje obnovu VaK v průtahu krajské silnice Pražská, Dobříšská, Kytínská.</t>
  </si>
  <si>
    <t>Bude zařazeno do SRV v případě příznivějšího vývoje příjmu z RUD a  za předpokladu, že Středočeský kraj bude realizovat plánovaný projekt.</t>
  </si>
  <si>
    <t>Střednědobý rozpočtový výhled je z hlediska nejistých příjmů z RUD v roce 2021 - 2023 sestaven jako krizový scénář zajištění zdroje příjmů.</t>
  </si>
  <si>
    <t xml:space="preserve">V Mníšku pod Brdy dne :  </t>
  </si>
  <si>
    <t>Vyvěšeno dne:</t>
  </si>
  <si>
    <t xml:space="preserve">Třída 6 - kapitálové výdaje (ostatní) - ČOV </t>
  </si>
  <si>
    <t xml:space="preserve">Město Mníšek pod Brdy, SCHVÁLENÝ střednědobý rozpočtový výhled na období 2021 - 2023 </t>
  </si>
  <si>
    <t xml:space="preserve">Projednáno a schváleno  zastupitelstvem města dne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</si>
</sst>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b/>
      <sz val="22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222222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4" fillId="4" borderId="7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0" borderId="9" xfId="0" applyFont="1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5" xfId="0" applyFont="1" applyBorder="1"/>
    <xf numFmtId="1" fontId="2" fillId="0" borderId="13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" fontId="3" fillId="5" borderId="10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center"/>
    </xf>
    <xf numFmtId="3" fontId="3" fillId="6" borderId="3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2" fillId="0" borderId="9" xfId="0" applyFont="1" applyBorder="1" applyAlignment="1">
      <alignment wrapText="1"/>
    </xf>
    <xf numFmtId="1" fontId="5" fillId="0" borderId="10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6" borderId="14" xfId="0" applyNumberFormat="1" applyFont="1" applyFill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1" fontId="6" fillId="4" borderId="14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/>
    </xf>
    <xf numFmtId="1" fontId="7" fillId="3" borderId="14" xfId="0" applyNumberFormat="1" applyFont="1" applyFill="1" applyBorder="1" applyAlignment="1">
      <alignment horizontal="center"/>
    </xf>
    <xf numFmtId="1" fontId="7" fillId="3" borderId="16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right"/>
    </xf>
    <xf numFmtId="1" fontId="3" fillId="3" borderId="20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right"/>
    </xf>
    <xf numFmtId="9" fontId="3" fillId="3" borderId="23" xfId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right" wrapText="1"/>
    </xf>
    <xf numFmtId="0" fontId="3" fillId="4" borderId="24" xfId="0" applyFont="1" applyFill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3" fontId="3" fillId="6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2" fillId="0" borderId="26" xfId="0" applyNumberFormat="1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/>
    </xf>
    <xf numFmtId="1" fontId="3" fillId="5" borderId="11" xfId="0" applyNumberFormat="1" applyFont="1" applyFill="1" applyBorder="1" applyAlignment="1">
      <alignment horizontal="center"/>
    </xf>
    <xf numFmtId="1" fontId="3" fillId="5" borderId="12" xfId="0" applyNumberFormat="1" applyFont="1" applyFill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2" fillId="0" borderId="27" xfId="0" applyNumberFormat="1" applyFont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2" fillId="0" borderId="5" xfId="0" applyFont="1" applyBorder="1" applyAlignment="1">
      <alignment wrapText="1"/>
    </xf>
    <xf numFmtId="0" fontId="13" fillId="0" borderId="0" xfId="0" applyFont="1"/>
    <xf numFmtId="1" fontId="5" fillId="0" borderId="12" xfId="0" applyNumberFormat="1" applyFont="1" applyFill="1" applyBorder="1" applyAlignment="1">
      <alignment horizontal="center"/>
    </xf>
    <xf numFmtId="0" fontId="10" fillId="0" borderId="0" xfId="0" applyFont="1" applyFill="1"/>
    <xf numFmtId="0" fontId="9" fillId="0" borderId="0" xfId="0" applyFont="1" applyFill="1"/>
    <xf numFmtId="0" fontId="8" fillId="0" borderId="0" xfId="0" applyFont="1"/>
    <xf numFmtId="14" fontId="0" fillId="0" borderId="0" xfId="0" applyNumberFormat="1"/>
    <xf numFmtId="0" fontId="8" fillId="0" borderId="28" xfId="0" applyFont="1" applyBorder="1"/>
    <xf numFmtId="0" fontId="0" fillId="0" borderId="28" xfId="0" applyBorder="1"/>
    <xf numFmtId="14" fontId="0" fillId="0" borderId="28" xfId="0" applyNumberFormat="1" applyBorder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M%20&#269;.%2078_23.11.2020\FO\PRACOVN&#205;%20VERZE%20N&#225;vrh%20rozpo&#269;et%202021%2022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vaha"/>
      <sheetName val="NÁVRH ROZPOČTU 2021"/>
      <sheetName val="příjmy"/>
      <sheetName val="výdaje"/>
      <sheetName val="návrh snížení výdajů 221120"/>
      <sheetName val="OSMI 3639"/>
      <sheetName val="OSMI projekty 2212...2341"/>
      <sheetName val="Plán VAK"/>
      <sheetName val="zeleň"/>
      <sheetName val="OVV úprava"/>
      <sheetName val="OKS"/>
      <sheetName val="Kultura"/>
      <sheetName val="Knihovny"/>
      <sheetName val="SDH SL"/>
      <sheetName val="SDH Mníšek"/>
      <sheetName val="AP projekty"/>
      <sheetName val="běžné a kapitálové výdaje 2020"/>
    </sheetNames>
    <sheetDataSet>
      <sheetData sheetId="0">
        <row r="8">
          <cell r="H8">
            <v>84310000</v>
          </cell>
        </row>
        <row r="9">
          <cell r="H9">
            <v>12376000</v>
          </cell>
        </row>
        <row r="10">
          <cell r="H10">
            <v>3205000</v>
          </cell>
        </row>
        <row r="12">
          <cell r="H12">
            <v>6500000</v>
          </cell>
        </row>
        <row r="16">
          <cell r="H16">
            <v>21732000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C8F35-11B4-4DDE-A6DA-F2BDCE85E5C1}">
  <sheetPr>
    <tabColor indexed="44"/>
    <pageSetUpPr fitToPage="1"/>
  </sheetPr>
  <dimension ref="A1:G54"/>
  <sheetViews>
    <sheetView tabSelected="1" zoomScale="95" zoomScaleNormal="95" workbookViewId="0">
      <selection activeCell="B49" sqref="B49:B50"/>
    </sheetView>
  </sheetViews>
  <sheetFormatPr defaultRowHeight="13.2" x14ac:dyDescent="0.25"/>
  <cols>
    <col min="1" max="1" width="62" customWidth="1"/>
    <col min="2" max="2" width="15.109375" customWidth="1"/>
    <col min="3" max="3" width="24.5546875" customWidth="1"/>
    <col min="4" max="4" width="14.6640625" customWidth="1"/>
    <col min="5" max="5" width="13.5546875" customWidth="1"/>
    <col min="6" max="6" width="13.88671875" customWidth="1"/>
    <col min="7" max="7" width="20.33203125" customWidth="1"/>
  </cols>
  <sheetData>
    <row r="1" spans="1:7" ht="28.8" thickBot="1" x14ac:dyDescent="0.55000000000000004">
      <c r="A1" s="1" t="s">
        <v>44</v>
      </c>
      <c r="B1" s="2"/>
      <c r="C1" s="2"/>
      <c r="D1" s="2"/>
      <c r="E1" s="2"/>
      <c r="F1" s="2"/>
      <c r="G1" s="3"/>
    </row>
    <row r="2" spans="1:7" ht="16.2" thickBot="1" x14ac:dyDescent="0.35">
      <c r="A2" s="4"/>
      <c r="B2" s="5"/>
      <c r="C2" s="5"/>
      <c r="D2" s="5"/>
      <c r="E2" s="5"/>
      <c r="F2" s="5"/>
      <c r="G2" s="6"/>
    </row>
    <row r="3" spans="1:7" ht="54" customHeight="1" thickBot="1" x14ac:dyDescent="0.3">
      <c r="A3" s="7" t="s">
        <v>0</v>
      </c>
      <c r="B3" s="82" t="s">
        <v>1</v>
      </c>
      <c r="C3" s="83"/>
      <c r="D3" s="82" t="s">
        <v>2</v>
      </c>
      <c r="E3" s="84"/>
      <c r="F3" s="85" t="s">
        <v>27</v>
      </c>
      <c r="G3" s="83"/>
    </row>
    <row r="4" spans="1:7" ht="16.2" thickBot="1" x14ac:dyDescent="0.35">
      <c r="A4" s="8" t="s">
        <v>3</v>
      </c>
      <c r="B4" s="9" t="s">
        <v>4</v>
      </c>
      <c r="C4" s="10" t="s">
        <v>5</v>
      </c>
      <c r="D4" s="52" t="s">
        <v>4</v>
      </c>
      <c r="E4" s="10" t="s">
        <v>5</v>
      </c>
      <c r="F4" s="9" t="s">
        <v>4</v>
      </c>
      <c r="G4" s="10" t="s">
        <v>5</v>
      </c>
    </row>
    <row r="5" spans="1:7" ht="15.6" x14ac:dyDescent="0.3">
      <c r="A5" s="11" t="s">
        <v>6</v>
      </c>
      <c r="B5" s="13">
        <f>+[1]Rozvaha!$H$8/1000</f>
        <v>84310</v>
      </c>
      <c r="C5" s="14"/>
      <c r="D5" s="12">
        <v>85000</v>
      </c>
      <c r="E5" s="14"/>
      <c r="F5" s="13">
        <f>+D5+7300</f>
        <v>92300</v>
      </c>
      <c r="G5" s="14"/>
    </row>
    <row r="6" spans="1:7" ht="15.6" x14ac:dyDescent="0.3">
      <c r="A6" s="11" t="s">
        <v>7</v>
      </c>
      <c r="B6" s="13">
        <f>+[1]Rozvaha!$H$9/1000</f>
        <v>12376</v>
      </c>
      <c r="C6" s="14"/>
      <c r="D6" s="12">
        <v>12500</v>
      </c>
      <c r="E6" s="14"/>
      <c r="F6" s="13">
        <v>13000</v>
      </c>
      <c r="G6" s="14"/>
    </row>
    <row r="7" spans="1:7" ht="15.6" x14ac:dyDescent="0.3">
      <c r="A7" s="11" t="s">
        <v>8</v>
      </c>
      <c r="B7" s="13">
        <f>+[1]Rozvaha!$H$10/1000</f>
        <v>3205</v>
      </c>
      <c r="C7" s="14"/>
      <c r="D7" s="12">
        <v>3200</v>
      </c>
      <c r="E7" s="14"/>
      <c r="F7" s="13">
        <v>3200</v>
      </c>
      <c r="G7" s="14"/>
    </row>
    <row r="8" spans="1:7" ht="15.6" x14ac:dyDescent="0.3">
      <c r="A8" s="11" t="s">
        <v>9</v>
      </c>
      <c r="B8" s="13"/>
      <c r="C8" s="14">
        <v>0</v>
      </c>
      <c r="D8" s="12"/>
      <c r="E8" s="14">
        <v>0</v>
      </c>
      <c r="F8" s="13"/>
      <c r="G8" s="14">
        <v>0</v>
      </c>
    </row>
    <row r="9" spans="1:7" ht="15.6" x14ac:dyDescent="0.3">
      <c r="A9" s="11" t="s">
        <v>10</v>
      </c>
      <c r="B9" s="13">
        <f>+[1]Rozvaha!$H$12/1000</f>
        <v>6500</v>
      </c>
      <c r="C9" s="14"/>
      <c r="D9" s="12">
        <v>6600</v>
      </c>
      <c r="E9" s="14"/>
      <c r="F9" s="13">
        <v>6700</v>
      </c>
      <c r="G9" s="14"/>
    </row>
    <row r="10" spans="1:7" ht="15.6" x14ac:dyDescent="0.3">
      <c r="A10" s="11" t="s">
        <v>11</v>
      </c>
      <c r="B10" s="13"/>
      <c r="C10" s="14">
        <v>0</v>
      </c>
      <c r="D10" s="12"/>
      <c r="E10" s="14">
        <v>0</v>
      </c>
      <c r="F10" s="13"/>
      <c r="G10" s="14">
        <v>0</v>
      </c>
    </row>
    <row r="11" spans="1:7" ht="16.2" thickBot="1" x14ac:dyDescent="0.35">
      <c r="A11" s="15" t="s">
        <v>28</v>
      </c>
      <c r="B11" s="13"/>
      <c r="C11" s="14"/>
      <c r="D11" s="53"/>
      <c r="E11" s="17">
        <v>0</v>
      </c>
      <c r="F11" s="16"/>
      <c r="G11" s="17"/>
    </row>
    <row r="12" spans="1:7" ht="16.2" thickBot="1" x14ac:dyDescent="0.35">
      <c r="A12" s="18" t="s">
        <v>12</v>
      </c>
      <c r="B12" s="60">
        <f t="shared" ref="B12:G12" si="0">SUM(B5:B11)</f>
        <v>106391</v>
      </c>
      <c r="C12" s="61">
        <f t="shared" si="0"/>
        <v>0</v>
      </c>
      <c r="D12" s="19">
        <f t="shared" si="0"/>
        <v>107300</v>
      </c>
      <c r="E12" s="19">
        <f t="shared" si="0"/>
        <v>0</v>
      </c>
      <c r="F12" s="19">
        <f t="shared" si="0"/>
        <v>115200</v>
      </c>
      <c r="G12" s="19">
        <f t="shared" si="0"/>
        <v>0</v>
      </c>
    </row>
    <row r="13" spans="1:7" ht="16.2" thickBot="1" x14ac:dyDescent="0.35">
      <c r="A13" s="20" t="s">
        <v>13</v>
      </c>
      <c r="B13" s="21">
        <f>+B12+C12</f>
        <v>106391</v>
      </c>
      <c r="C13" s="22"/>
      <c r="D13" s="54">
        <f>+D12+E12</f>
        <v>107300</v>
      </c>
      <c r="E13" s="22"/>
      <c r="F13" s="21">
        <f>+F12+G12</f>
        <v>115200</v>
      </c>
      <c r="G13" s="22"/>
    </row>
    <row r="14" spans="1:7" ht="16.2" thickBot="1" x14ac:dyDescent="0.35">
      <c r="A14" s="23" t="s">
        <v>14</v>
      </c>
      <c r="B14" s="9" t="s">
        <v>4</v>
      </c>
      <c r="C14" s="10" t="s">
        <v>5</v>
      </c>
      <c r="D14" s="52" t="s">
        <v>4</v>
      </c>
      <c r="E14" s="10" t="s">
        <v>5</v>
      </c>
      <c r="F14" s="9" t="s">
        <v>4</v>
      </c>
      <c r="G14" s="10" t="s">
        <v>5</v>
      </c>
    </row>
    <row r="15" spans="1:7" ht="15.6" x14ac:dyDescent="0.3">
      <c r="A15" s="24" t="s">
        <v>15</v>
      </c>
      <c r="B15" s="62">
        <v>105291</v>
      </c>
      <c r="C15" s="26"/>
      <c r="D15" s="25">
        <v>105000</v>
      </c>
      <c r="E15" s="26"/>
      <c r="F15" s="25">
        <v>105000</v>
      </c>
      <c r="G15" s="26"/>
    </row>
    <row r="16" spans="1:7" ht="15.6" x14ac:dyDescent="0.3">
      <c r="A16" s="11" t="s">
        <v>16</v>
      </c>
      <c r="B16" s="62"/>
      <c r="C16" s="26">
        <v>6889</v>
      </c>
      <c r="D16" s="25"/>
      <c r="E16" s="26">
        <v>3504</v>
      </c>
      <c r="F16" s="25"/>
      <c r="G16" s="71">
        <f>3504+3204</f>
        <v>6708</v>
      </c>
    </row>
    <row r="17" spans="1:7" ht="15.6" x14ac:dyDescent="0.3">
      <c r="A17" s="15" t="s">
        <v>30</v>
      </c>
      <c r="B17" s="62"/>
      <c r="C17" s="26">
        <f>+[1]Rozvaha!$H$16/1000+3000</f>
        <v>24732</v>
      </c>
      <c r="D17" s="25"/>
      <c r="E17" s="26">
        <v>0</v>
      </c>
      <c r="F17" s="25"/>
      <c r="G17" s="26">
        <v>10000</v>
      </c>
    </row>
    <row r="18" spans="1:7" ht="16.2" thickBot="1" x14ac:dyDescent="0.35">
      <c r="A18" s="69" t="s">
        <v>43</v>
      </c>
      <c r="B18" s="62"/>
      <c r="C18" s="26">
        <v>0</v>
      </c>
      <c r="D18" s="25"/>
      <c r="E18" s="71">
        <v>30000</v>
      </c>
      <c r="F18" s="25"/>
      <c r="G18" s="26">
        <v>0</v>
      </c>
    </row>
    <row r="19" spans="1:7" ht="16.2" thickBot="1" x14ac:dyDescent="0.35">
      <c r="A19" s="51" t="s">
        <v>17</v>
      </c>
      <c r="B19" s="63">
        <f t="shared" ref="B19:G19" si="1">SUM(B15:B18)</f>
        <v>105291</v>
      </c>
      <c r="C19" s="28">
        <f t="shared" si="1"/>
        <v>31621</v>
      </c>
      <c r="D19" s="55">
        <f t="shared" si="1"/>
        <v>105000</v>
      </c>
      <c r="E19" s="28">
        <f t="shared" si="1"/>
        <v>33504</v>
      </c>
      <c r="F19" s="27">
        <f t="shared" si="1"/>
        <v>105000</v>
      </c>
      <c r="G19" s="28">
        <f t="shared" si="1"/>
        <v>16708</v>
      </c>
    </row>
    <row r="20" spans="1:7" ht="16.2" thickBot="1" x14ac:dyDescent="0.35">
      <c r="A20" s="20" t="s">
        <v>18</v>
      </c>
      <c r="B20" s="31">
        <f>B19+C19</f>
        <v>136912</v>
      </c>
      <c r="C20" s="30"/>
      <c r="D20" s="56">
        <f>D19+E19</f>
        <v>138504</v>
      </c>
      <c r="E20" s="30"/>
      <c r="F20" s="29">
        <f>F19+G19</f>
        <v>121708</v>
      </c>
      <c r="G20" s="30"/>
    </row>
    <row r="21" spans="1:7" ht="16.2" thickBot="1" x14ac:dyDescent="0.35">
      <c r="A21" s="20" t="s">
        <v>19</v>
      </c>
      <c r="B21" s="31">
        <f>B13-B20</f>
        <v>-30521</v>
      </c>
      <c r="C21" s="30"/>
      <c r="D21" s="56">
        <f>D13-D20</f>
        <v>-31204</v>
      </c>
      <c r="E21" s="30"/>
      <c r="F21" s="31">
        <f>F13-F20</f>
        <v>-6508</v>
      </c>
      <c r="G21" s="30"/>
    </row>
    <row r="22" spans="1:7" ht="16.2" thickBot="1" x14ac:dyDescent="0.35">
      <c r="A22" s="32" t="s">
        <v>20</v>
      </c>
      <c r="B22" s="64">
        <f t="shared" ref="B22" si="2">SUM(B23:C24)</f>
        <v>47000</v>
      </c>
      <c r="C22" s="65"/>
      <c r="D22" s="57">
        <f t="shared" ref="D22:F22" si="3">SUM(D23:E24)</f>
        <v>46479</v>
      </c>
      <c r="E22" s="34"/>
      <c r="F22" s="33">
        <f t="shared" si="3"/>
        <v>15275</v>
      </c>
      <c r="G22" s="34"/>
    </row>
    <row r="23" spans="1:7" ht="15.6" x14ac:dyDescent="0.3">
      <c r="A23" s="24" t="s">
        <v>21</v>
      </c>
      <c r="B23" s="66">
        <v>0</v>
      </c>
      <c r="C23" s="36"/>
      <c r="D23" s="58">
        <v>30000</v>
      </c>
      <c r="E23" s="36"/>
      <c r="F23" s="35">
        <v>0</v>
      </c>
      <c r="G23" s="36"/>
    </row>
    <row r="24" spans="1:7" ht="16.2" thickBot="1" x14ac:dyDescent="0.35">
      <c r="A24" s="24" t="s">
        <v>22</v>
      </c>
      <c r="B24" s="66">
        <v>47000</v>
      </c>
      <c r="C24" s="36"/>
      <c r="D24" s="58">
        <f>B25</f>
        <v>16479</v>
      </c>
      <c r="E24" s="36"/>
      <c r="F24" s="35">
        <f>D25</f>
        <v>15275</v>
      </c>
      <c r="G24" s="36"/>
    </row>
    <row r="25" spans="1:7" ht="16.2" thickBot="1" x14ac:dyDescent="0.35">
      <c r="A25" s="37" t="s">
        <v>23</v>
      </c>
      <c r="B25" s="63">
        <f>B24+B23+B21</f>
        <v>16479</v>
      </c>
      <c r="C25" s="67"/>
      <c r="D25" s="59">
        <f>D24+D23+D21</f>
        <v>15275</v>
      </c>
      <c r="E25" s="39"/>
      <c r="F25" s="38">
        <f>F24+F23+F21</f>
        <v>8767</v>
      </c>
      <c r="G25" s="39"/>
    </row>
    <row r="26" spans="1:7" ht="15.6" x14ac:dyDescent="0.3">
      <c r="A26" s="40" t="s">
        <v>24</v>
      </c>
      <c r="B26" s="41">
        <f>+B12-B15</f>
        <v>1100</v>
      </c>
      <c r="C26" s="41"/>
      <c r="D26" s="41">
        <f>+D12-D15</f>
        <v>2300</v>
      </c>
      <c r="E26" s="41"/>
      <c r="F26" s="41">
        <f>+F12-F15</f>
        <v>10200</v>
      </c>
      <c r="G26" s="42"/>
    </row>
    <row r="27" spans="1:7" ht="16.2" thickBot="1" x14ac:dyDescent="0.35">
      <c r="A27" s="43" t="s">
        <v>25</v>
      </c>
      <c r="B27" s="44">
        <f>+B26/B12</f>
        <v>1.0339220422780123E-2</v>
      </c>
      <c r="C27" s="45"/>
      <c r="D27" s="44">
        <f>+D26/D12</f>
        <v>2.1435228331780055E-2</v>
      </c>
      <c r="E27" s="45"/>
      <c r="F27" s="44">
        <f>+F26/F12</f>
        <v>8.8541666666666671E-2</v>
      </c>
      <c r="G27" s="46"/>
    </row>
    <row r="28" spans="1:7" x14ac:dyDescent="0.25">
      <c r="B28" s="47"/>
    </row>
    <row r="29" spans="1:7" ht="13.8" thickBot="1" x14ac:dyDescent="0.3">
      <c r="A29" s="48"/>
      <c r="B29" s="47"/>
    </row>
    <row r="30" spans="1:7" ht="76.5" customHeight="1" thickBot="1" x14ac:dyDescent="0.3">
      <c r="A30" s="79" t="s">
        <v>32</v>
      </c>
      <c r="B30" s="80"/>
      <c r="C30" s="80"/>
      <c r="D30" s="80"/>
      <c r="E30" s="80"/>
      <c r="F30" s="80"/>
      <c r="G30" s="81"/>
    </row>
    <row r="31" spans="1:7" x14ac:dyDescent="0.25">
      <c r="A31" s="49"/>
      <c r="B31" s="49"/>
      <c r="C31" s="49"/>
      <c r="D31" s="49"/>
      <c r="E31" s="49"/>
      <c r="F31" s="49"/>
      <c r="G31" s="49"/>
    </row>
    <row r="32" spans="1:7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68" t="s">
        <v>29</v>
      </c>
      <c r="B33" s="50"/>
      <c r="C33" s="50"/>
      <c r="D33" s="50"/>
      <c r="E33" s="50"/>
      <c r="F33" s="50"/>
      <c r="G33" s="50"/>
    </row>
    <row r="34" spans="1:7" x14ac:dyDescent="0.25">
      <c r="A34" s="68" t="s">
        <v>26</v>
      </c>
      <c r="B34" s="50"/>
      <c r="C34" s="50"/>
      <c r="D34" s="50"/>
      <c r="E34" s="50"/>
      <c r="F34" s="50"/>
      <c r="G34" s="50"/>
    </row>
    <row r="36" spans="1:7" x14ac:dyDescent="0.25">
      <c r="A36" s="72" t="s">
        <v>33</v>
      </c>
    </row>
    <row r="37" spans="1:7" x14ac:dyDescent="0.25">
      <c r="A37" s="72" t="s">
        <v>34</v>
      </c>
      <c r="B37" s="48"/>
      <c r="C37" s="48"/>
      <c r="D37" s="48"/>
      <c r="E37" s="48"/>
      <c r="F37" s="48"/>
      <c r="G37" s="48"/>
    </row>
    <row r="38" spans="1:7" x14ac:dyDescent="0.25">
      <c r="A38" s="72" t="s">
        <v>36</v>
      </c>
      <c r="B38" s="48"/>
      <c r="C38" s="48"/>
      <c r="D38" s="48"/>
      <c r="E38" s="48"/>
      <c r="F38" s="48"/>
      <c r="G38" s="48"/>
    </row>
    <row r="39" spans="1:7" x14ac:dyDescent="0.25">
      <c r="A39" s="72" t="s">
        <v>37</v>
      </c>
    </row>
    <row r="40" spans="1:7" x14ac:dyDescent="0.25">
      <c r="A40" s="72"/>
    </row>
    <row r="41" spans="1:7" x14ac:dyDescent="0.25">
      <c r="A41" s="72" t="s">
        <v>35</v>
      </c>
    </row>
    <row r="42" spans="1:7" x14ac:dyDescent="0.25">
      <c r="A42" s="72" t="s">
        <v>31</v>
      </c>
    </row>
    <row r="43" spans="1:7" x14ac:dyDescent="0.25">
      <c r="A43" s="72"/>
    </row>
    <row r="44" spans="1:7" x14ac:dyDescent="0.25">
      <c r="A44" s="72" t="s">
        <v>38</v>
      </c>
    </row>
    <row r="45" spans="1:7" x14ac:dyDescent="0.25">
      <c r="A45" s="72" t="s">
        <v>39</v>
      </c>
    </row>
    <row r="46" spans="1:7" x14ac:dyDescent="0.25">
      <c r="A46" s="72"/>
    </row>
    <row r="47" spans="1:7" x14ac:dyDescent="0.25">
      <c r="A47" s="73" t="s">
        <v>40</v>
      </c>
      <c r="B47" s="70"/>
      <c r="C47" s="70"/>
      <c r="D47" s="70"/>
      <c r="E47" s="70"/>
      <c r="F47" s="70"/>
    </row>
    <row r="49" spans="2:4" x14ac:dyDescent="0.25">
      <c r="B49" s="74"/>
      <c r="D49" s="75"/>
    </row>
    <row r="50" spans="2:4" x14ac:dyDescent="0.25">
      <c r="B50" s="76" t="s">
        <v>45</v>
      </c>
      <c r="C50" s="77"/>
      <c r="D50" s="78">
        <v>44181</v>
      </c>
    </row>
    <row r="52" spans="2:4" x14ac:dyDescent="0.25">
      <c r="B52" s="74" t="s">
        <v>41</v>
      </c>
      <c r="D52" s="75">
        <v>44210</v>
      </c>
    </row>
    <row r="54" spans="2:4" x14ac:dyDescent="0.25">
      <c r="B54" s="74" t="s">
        <v>42</v>
      </c>
      <c r="D54" s="75">
        <v>44210</v>
      </c>
    </row>
  </sheetData>
  <mergeCells count="4">
    <mergeCell ref="A30:G30"/>
    <mergeCell ref="B3:C3"/>
    <mergeCell ref="D3:E3"/>
    <mergeCell ref="F3:G3"/>
  </mergeCells>
  <pageMargins left="0.25" right="0.25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Výhled schválený</vt:lpstr>
      <vt:lpstr>'Výhled schválený'!Oblast_tisku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Lenka Jeřábková</cp:lastModifiedBy>
  <cp:lastPrinted>2021-01-14T11:54:12Z</cp:lastPrinted>
  <dcterms:created xsi:type="dcterms:W3CDTF">2020-11-19T16:22:07Z</dcterms:created>
  <dcterms:modified xsi:type="dcterms:W3CDTF">2021-01-14T11:54:36Z</dcterms:modified>
</cp:coreProperties>
</file>