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.sibrinova\Desktop\Rozpočet 2020 k vyvěšení\"/>
    </mc:Choice>
  </mc:AlternateContent>
  <bookViews>
    <workbookView xWindow="0" yWindow="0" windowWidth="28800" windowHeight="11535" activeTab="1"/>
  </bookViews>
  <sheets>
    <sheet name="bilance" sheetId="1" r:id="rId1"/>
    <sheet name="detail rozpočtu" sheetId="2" r:id="rId2"/>
  </sheets>
  <definedNames>
    <definedName name="_xlnm.Print_Area" localSheetId="1">'detail rozpočtu'!$A$1:$J$93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2" l="1"/>
  <c r="H31" i="2"/>
  <c r="G31" i="2"/>
  <c r="F31" i="2"/>
  <c r="H23" i="1" l="1"/>
  <c r="H15" i="1"/>
  <c r="H11" i="2"/>
  <c r="J70" i="2" l="1"/>
  <c r="G15" i="1"/>
  <c r="G12" i="1"/>
  <c r="I11" i="1"/>
  <c r="J47" i="2"/>
  <c r="J46" i="2"/>
  <c r="J45" i="2"/>
  <c r="G24" i="1"/>
  <c r="F24" i="1"/>
  <c r="E24" i="1"/>
  <c r="D24" i="1"/>
  <c r="I21" i="1"/>
  <c r="C23" i="1"/>
  <c r="C24" i="1" s="1"/>
  <c r="C15" i="1"/>
  <c r="B23" i="1"/>
  <c r="B24" i="1" s="1"/>
  <c r="B15" i="1"/>
  <c r="J41" i="2"/>
  <c r="D87" i="2"/>
  <c r="D86" i="2" s="1"/>
  <c r="C87" i="2"/>
  <c r="C86" i="2" s="1"/>
  <c r="I57" i="2"/>
  <c r="H57" i="2"/>
  <c r="G57" i="2"/>
  <c r="F57" i="2"/>
  <c r="E57" i="2"/>
  <c r="D57" i="2"/>
  <c r="C57" i="2"/>
  <c r="H10" i="1"/>
  <c r="J90" i="2"/>
  <c r="J89" i="2"/>
  <c r="J88" i="2"/>
  <c r="J87" i="2"/>
  <c r="J81" i="2"/>
  <c r="J79" i="2"/>
  <c r="J78" i="2"/>
  <c r="J76" i="2"/>
  <c r="J75" i="2"/>
  <c r="J69" i="2"/>
  <c r="J68" i="2"/>
  <c r="J67" i="2"/>
  <c r="J64" i="2"/>
  <c r="J63" i="2"/>
  <c r="J62" i="2"/>
  <c r="J61" i="2"/>
  <c r="J60" i="2"/>
  <c r="J58" i="2"/>
  <c r="J56" i="2"/>
  <c r="J55" i="2"/>
  <c r="J54" i="2"/>
  <c r="J53" i="2"/>
  <c r="J52" i="2"/>
  <c r="J49" i="2"/>
  <c r="J48" i="2"/>
  <c r="J44" i="2"/>
  <c r="J43" i="2"/>
  <c r="J42" i="2"/>
  <c r="J40" i="2"/>
  <c r="J39" i="2"/>
  <c r="J38" i="2"/>
  <c r="J36" i="2"/>
  <c r="J35" i="2"/>
  <c r="J32" i="2"/>
  <c r="J29" i="2"/>
  <c r="J28" i="2"/>
  <c r="J27" i="2"/>
  <c r="J26" i="2"/>
  <c r="J25" i="2"/>
  <c r="J24" i="2"/>
  <c r="J23" i="2"/>
  <c r="J22" i="2"/>
  <c r="J21" i="2"/>
  <c r="I86" i="2"/>
  <c r="H86" i="2"/>
  <c r="G86" i="2"/>
  <c r="F86" i="2"/>
  <c r="E86" i="2"/>
  <c r="I80" i="2"/>
  <c r="H80" i="2"/>
  <c r="G80" i="2"/>
  <c r="F80" i="2"/>
  <c r="E80" i="2"/>
  <c r="D80" i="2"/>
  <c r="C80" i="2"/>
  <c r="I74" i="2"/>
  <c r="H74" i="2"/>
  <c r="G74" i="2"/>
  <c r="F74" i="2"/>
  <c r="E74" i="2"/>
  <c r="D74" i="2"/>
  <c r="C74" i="2"/>
  <c r="I65" i="2"/>
  <c r="H65" i="2"/>
  <c r="G65" i="2"/>
  <c r="F65" i="2"/>
  <c r="E65" i="2"/>
  <c r="D65" i="2"/>
  <c r="C65" i="2"/>
  <c r="E31" i="2"/>
  <c r="D31" i="2"/>
  <c r="C31" i="2"/>
  <c r="I20" i="2"/>
  <c r="H20" i="2"/>
  <c r="G20" i="2"/>
  <c r="F20" i="2"/>
  <c r="E20" i="2"/>
  <c r="D20" i="2"/>
  <c r="C20" i="2"/>
  <c r="I18" i="2"/>
  <c r="H18" i="2"/>
  <c r="G18" i="2"/>
  <c r="F18" i="2"/>
  <c r="E18" i="2"/>
  <c r="D18" i="2"/>
  <c r="C18" i="2"/>
  <c r="J74" i="2" l="1"/>
  <c r="H93" i="2"/>
  <c r="G93" i="2"/>
  <c r="C93" i="2"/>
  <c r="E93" i="2"/>
  <c r="D93" i="2"/>
  <c r="F93" i="2"/>
  <c r="J20" i="2"/>
  <c r="I93" i="2"/>
  <c r="J93" i="2" s="1"/>
  <c r="J80" i="2"/>
  <c r="J65" i="2"/>
  <c r="J57" i="2"/>
  <c r="J86" i="2"/>
  <c r="J31" i="2"/>
  <c r="J19" i="2" l="1"/>
  <c r="J18" i="2"/>
  <c r="H12" i="2"/>
  <c r="G12" i="2"/>
  <c r="F12" i="2"/>
  <c r="E12" i="2"/>
  <c r="D12" i="2"/>
  <c r="C12" i="2"/>
  <c r="I12" i="2"/>
  <c r="J12" i="2" s="1"/>
  <c r="J8" i="2"/>
  <c r="J11" i="2"/>
  <c r="J7" i="2"/>
  <c r="H24" i="1"/>
  <c r="C17" i="1"/>
  <c r="D94" i="2" s="1"/>
  <c r="C13" i="1"/>
  <c r="H17" i="1"/>
  <c r="I94" i="2" s="1"/>
  <c r="G17" i="1"/>
  <c r="H94" i="2" s="1"/>
  <c r="F17" i="1"/>
  <c r="G94" i="2" s="1"/>
  <c r="E17" i="1"/>
  <c r="F94" i="2" s="1"/>
  <c r="D17" i="1"/>
  <c r="E94" i="2" s="1"/>
  <c r="B17" i="1"/>
  <c r="C94" i="2" s="1"/>
  <c r="I23" i="1"/>
  <c r="I16" i="1"/>
  <c r="I15" i="1"/>
  <c r="I9" i="1"/>
  <c r="I12" i="1"/>
  <c r="I8" i="1"/>
  <c r="H13" i="1"/>
  <c r="G13" i="1"/>
  <c r="F13" i="1"/>
  <c r="E13" i="1"/>
  <c r="D13" i="1"/>
  <c r="B13" i="1"/>
  <c r="C19" i="1" l="1"/>
  <c r="C27" i="1" s="1"/>
  <c r="J9" i="2"/>
  <c r="I17" i="1"/>
  <c r="H19" i="1"/>
  <c r="G19" i="1"/>
  <c r="G27" i="1" s="1"/>
  <c r="F19" i="1"/>
  <c r="F27" i="1" s="1"/>
  <c r="E19" i="1"/>
  <c r="E27" i="1" s="1"/>
  <c r="I13" i="1"/>
  <c r="I24" i="1"/>
  <c r="D19" i="1"/>
  <c r="D27" i="1" s="1"/>
  <c r="B19" i="1"/>
  <c r="B27" i="1" s="1"/>
  <c r="I19" i="1" l="1"/>
  <c r="H26" i="1"/>
  <c r="H27" i="1"/>
</calcChain>
</file>

<file path=xl/sharedStrings.xml><?xml version="1.0" encoding="utf-8"?>
<sst xmlns="http://schemas.openxmlformats.org/spreadsheetml/2006/main" count="158" uniqueCount="119">
  <si>
    <t>v tis. Kč</t>
  </si>
  <si>
    <t>Ukazatel</t>
  </si>
  <si>
    <t>Rozpočet 2018</t>
  </si>
  <si>
    <t>Rozpočet 2019</t>
  </si>
  <si>
    <t>Rozpočet 2020</t>
  </si>
  <si>
    <t>% 2020/2019 schv. rozp.</t>
  </si>
  <si>
    <t xml:space="preserve">Schválený rozpočet </t>
  </si>
  <si>
    <t>Skutečnost k 31.12.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</si>
  <si>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</si>
  <si>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</si>
  <si>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</si>
  <si>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</si>
  <si>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</si>
  <si>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Třída 5 - Běžné výdaje</t>
  </si>
  <si>
    <t>Třída 6 - Kapitálové výdaje</t>
  </si>
  <si>
    <t xml:space="preserve">Výdaje celkem </t>
  </si>
  <si>
    <t>Saldo (příjmy - výdaje)</t>
  </si>
  <si>
    <t>-</t>
  </si>
  <si>
    <t>Financování celkem</t>
  </si>
  <si>
    <t>Celková bilance hospodaření</t>
  </si>
  <si>
    <t>Celková bilance hospodaření (v tis. Kč)</t>
  </si>
  <si>
    <t xml:space="preserve">Upravený rozpočet </t>
  </si>
  <si>
    <t>Rozpočet města Mníšek pod Brdy - NÁVRH na rok 2020</t>
  </si>
  <si>
    <t>Třída 3 - Komunální služby a majetek města</t>
  </si>
  <si>
    <t>Upravený rozpočet</t>
  </si>
  <si>
    <t>Zemědělství a hospodářství</t>
  </si>
  <si>
    <t>Ozdravování polních a speciálních plodin</t>
  </si>
  <si>
    <t>Vnitřní obchod</t>
  </si>
  <si>
    <t>Průmyslová a ostatní odvětví hospodářství</t>
  </si>
  <si>
    <t>Výdaje celkem</t>
  </si>
  <si>
    <t>Služby pro obyvatelstvo</t>
  </si>
  <si>
    <t>Komunální služby</t>
  </si>
  <si>
    <t>Sociální věci</t>
  </si>
  <si>
    <t>Bezpečnost státu</t>
  </si>
  <si>
    <t>Všeobecná veřejná správa a služby</t>
  </si>
  <si>
    <t>Městský úřad</t>
  </si>
  <si>
    <t>Ostatní neinvestiční transfery</t>
  </si>
  <si>
    <t>Zachování a obnova kulturních památek</t>
  </si>
  <si>
    <t>z toho parkourové hřiště (včetně dotace)</t>
  </si>
  <si>
    <t>Volba prezidenta republiky</t>
  </si>
  <si>
    <t>Volby do zastupitelstev v územních celcích</t>
  </si>
  <si>
    <t>PŘÍJMY (v tis. Kč)</t>
  </si>
  <si>
    <t>VÝDAJE (v tis. Kč)</t>
  </si>
  <si>
    <t>kontrola</t>
  </si>
  <si>
    <t>Splátky přijatých úvěrů</t>
  </si>
  <si>
    <t>Čerpání nového bankovního úvěru</t>
  </si>
  <si>
    <t>Zůstatek na bankovních účtech po pokrytí schodku</t>
  </si>
  <si>
    <t>Ukazatel -  paragraf</t>
  </si>
  <si>
    <t>Silnice</t>
  </si>
  <si>
    <t>Ostatní záležitostí pozemních komunikací</t>
  </si>
  <si>
    <t>Dopravní obslužnost</t>
  </si>
  <si>
    <t>Bezpečnost silničního provozu</t>
  </si>
  <si>
    <t>Ostatní záležitosti v silniční dopravě</t>
  </si>
  <si>
    <t>Pitná voda</t>
  </si>
  <si>
    <t>Odvádění a čištění odpadních vod</t>
  </si>
  <si>
    <t>Vodní díla v zemědělské krajině</t>
  </si>
  <si>
    <t>Nakládání s povrchovými vodami</t>
  </si>
  <si>
    <t>Mateřské školy</t>
  </si>
  <si>
    <t>Základní škola č.p. 420</t>
  </si>
  <si>
    <t>Základní škola č.p. 886</t>
  </si>
  <si>
    <t>ZUŠ</t>
  </si>
  <si>
    <t>Městské knihovny</t>
  </si>
  <si>
    <t>Obecní kronika - fotomateriál a služby</t>
  </si>
  <si>
    <t>Rozhlas, televize</t>
  </si>
  <si>
    <t>Místní Zpravodaj</t>
  </si>
  <si>
    <t>Zájmová činnost v kultuře - MKS</t>
  </si>
  <si>
    <t>Společenské akce města</t>
  </si>
  <si>
    <t>Sportovní zařízení v majetku města</t>
  </si>
  <si>
    <t>Podpora sportovních oddílů, akcí</t>
  </si>
  <si>
    <t>Využití volného času dětí a mládeže</t>
  </si>
  <si>
    <t>Příspěvek záchranné službě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</si>
  <si>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</si>
  <si>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</si>
  <si>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</si>
  <si>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</si>
  <si>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</si>
  <si>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</t>
  </si>
  <si>
    <t>Sběr a svoz komunálního odpadu</t>
  </si>
  <si>
    <t>Sběr a svoz komunálního odpadu - tříděný odpad</t>
  </si>
  <si>
    <t>Údržba skládky v Ďolíkách</t>
  </si>
  <si>
    <t>Péče o vzhled obcí a veřejnou zeleň</t>
  </si>
  <si>
    <t>Veřejně prospěšné práce</t>
  </si>
  <si>
    <t>Sociální fond</t>
  </si>
  <si>
    <t>Pečovatelská služba</t>
  </si>
  <si>
    <t>Domov pro seniory</t>
  </si>
  <si>
    <t>Klub důchodců</t>
  </si>
  <si>
    <t>Městská policie</t>
  </si>
  <si>
    <t>Krizové řízení</t>
  </si>
  <si>
    <t>Krizová opatření</t>
  </si>
  <si>
    <t>Pult centrální ochrany</t>
  </si>
  <si>
    <t>Požární ochrana  - dobrovolná část</t>
  </si>
  <si>
    <t>Zastupitelstva obcí - odměny + PK</t>
  </si>
  <si>
    <t>Volby do parlamentu ČR</t>
  </si>
  <si>
    <t>Volby do evropského parlamentu</t>
  </si>
  <si>
    <t>Činnost místní správy</t>
  </si>
  <si>
    <t>Obecné příjmy a výdaje z finančních operací</t>
  </si>
  <si>
    <t>Pojištění</t>
  </si>
  <si>
    <t>Ostatní finanční operace</t>
  </si>
  <si>
    <t>Finanční vypořádání minulých let</t>
  </si>
  <si>
    <t>Ostatní činnosti jinde nezařazené</t>
  </si>
  <si>
    <t>Upravený rozpočet k 28.11.2019</t>
  </si>
  <si>
    <t>Skutečnost k 28.11.2019</t>
  </si>
  <si>
    <t>Příspěvek individuální bytové výstavby</t>
  </si>
  <si>
    <t>Sběr a svoz odpadů, Sběrný dvůr</t>
  </si>
  <si>
    <r>
      <t xml:space="preserve">Předkládaný návrh rozpočtu zajišťuje běžný chod správy a údržby města, údržbu majetku, chod městského úřadu, příspěvkových organizací, zajištění bezpečnosti a pořádku a finančních plnění úvěrů a úroků dle splátkových kalendářů a plnění povinností z dříve uzavřených smluv. Dále finančně podporuje činnosti, které jsou nutné pro budoucí rozvoj města -  tvorbu strategického a akčního plánu, projekční činnosti v oblasti realizovaných investic </t>
    </r>
    <r>
      <rPr>
        <sz val="10"/>
        <rFont val="Arial"/>
        <family val="2"/>
        <charset val="238"/>
      </rPr>
      <t>( MÚ, Zdravotní středisko, DPS, ŠJ),</t>
    </r>
    <r>
      <rPr>
        <sz val="10"/>
        <rFont val="Arial"/>
        <family val="4"/>
        <charset val="238"/>
      </rPr>
      <t xml:space="preserve"> inženýring a projekci přípravy investičních akcí a rekonstrukcí</t>
    </r>
    <r>
      <rPr>
        <b/>
        <sz val="10"/>
        <rFont val="Arial"/>
        <family val="2"/>
        <charset val="238"/>
      </rPr>
      <t xml:space="preserve"> (</t>
    </r>
    <r>
      <rPr>
        <sz val="10"/>
        <rFont val="Arial"/>
        <family val="2"/>
        <charset val="238"/>
      </rPr>
      <t>MÚ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>komunikace, Bažantnice,Zdravotní středisko, Školní jídelna, Domov pro seniory, ČOV.</t>
    </r>
    <r>
      <rPr>
        <b/>
        <sz val="10"/>
        <rFont val="Arial"/>
        <family val="2"/>
        <charset val="238"/>
      </rPr>
      <t>.)</t>
    </r>
    <r>
      <rPr>
        <sz val="10"/>
        <rFont val="Arial"/>
        <family val="4"/>
        <charset val="238"/>
      </rPr>
      <t>. Rozpočet byl sestavován s ohledem na předpokládaný příjem v rámci RUD a s ohledem na předpokládaný vývoj státního rozpočtu. Do příjmové části nejsou zapojeny dotační prostředky u kterých nebylo vydáno rozhodnutí, případně nebyla podepsána dotační smlouva. Realizace parkourového hřiště  u ZŠ se přesouvá z roku 2019 a je řešeno částečně z dotace, ( rozhodnutí  2019).</t>
    </r>
  </si>
  <si>
    <t>V příjmové části rozpočtu nejsou zapojeny příjmy, které mohou vzniknout z přijatých dotací , eventuelně z ostatních příjmů města, které se nerozpočtují. V případě navýšení příjmové stránky rozpočtu budou prostředky prioritně směřovány do výstavby nové budovy MÚ.</t>
  </si>
  <si>
    <t xml:space="preserve">Schváleno radou města dne :                 </t>
  </si>
  <si>
    <t xml:space="preserve">V Mníšku pod Brdy dne :  </t>
  </si>
  <si>
    <t xml:space="preserve">Vyvěšeno dne </t>
  </si>
  <si>
    <t>Doporučeno finančním výborem</t>
  </si>
  <si>
    <t>Návrh rozpočet 2020 - schodkový</t>
  </si>
  <si>
    <t xml:space="preserve">Pro rok 2020 byl sestavem schodkový rozpočet. Důvodem je přesunutí nerealizovaných investičních akcí v roce 2019 do roku 2020 a tím navýšení zůstatku finančních prostředků na běžném účtu města, kterými bude schodek rozpočtu v roce 2020 plně vykrytý. </t>
  </si>
  <si>
    <t>Zapojení zůstatku finančních prostředků z let minulých</t>
  </si>
  <si>
    <t xml:space="preserve">Předpoklad stavu na bankovních účtech - možnost pokrýt schodkové rozpočty </t>
  </si>
  <si>
    <t xml:space="preserve"> Mezi další priority patří opravy komunikací, nutné opravy majetku města,opravy a údržby rybníků. Další investice a opravy jsou podpořeny v menším rozsahu a jsou rozloženy do jednotlivých let. Zbývající akce budou do rozpočtu zařazeny formou rozpočtových opatření v závislosti na vývoji příjmové strany rozpočtu (dotace). Mezi tyto projekty patří zateplení objektů města, výstavba nových chodníků, revitalizace školních zahrad a nákup nového dopravního prostředku ( Multicar).</t>
  </si>
  <si>
    <t>Pořízení, zachování a obnova hodnot místního kulturního, národního a historického povědomí</t>
  </si>
  <si>
    <t>z toho Mateřská škola 9. května</t>
  </si>
  <si>
    <t>z toho Mateřská škola Nová</t>
  </si>
  <si>
    <t xml:space="preserve">K projednání zastupitelstvem města dne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</si>
</sst>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0.0%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4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44" fontId="2" fillId="0" borderId="0" applyFill="0" applyBorder="0" applyAlignment="0" applyProtection="0"/>
    <xf numFmtId="0" fontId="2" fillId="0" borderId="0"/>
    <xf numFmtId="44" fontId="2" fillId="0" borderId="0" applyFill="0" applyBorder="0" applyAlignment="0" applyProtection="0"/>
  </cellStyleXfs>
  <cellXfs count="175">
    <xf numFmtId="0" fontId="0" fillId="0" borderId="0" xfId="0"/>
    <xf numFmtId="0" fontId="2" fillId="0" borderId="0" xfId="2"/>
    <xf numFmtId="0" fontId="8" fillId="0" borderId="0" xfId="3" applyFont="1"/>
    <xf numFmtId="0" fontId="8" fillId="0" borderId="0" xfId="3" applyFont="1" applyAlignment="1"/>
    <xf numFmtId="0" fontId="10" fillId="0" borderId="0" xfId="3" applyFont="1"/>
    <xf numFmtId="0" fontId="13" fillId="0" borderId="0" xfId="3" applyFont="1"/>
    <xf numFmtId="164" fontId="7" fillId="0" borderId="0" xfId="3" applyNumberFormat="1" applyFont="1" applyAlignment="1">
      <alignment horizontal="right"/>
    </xf>
    <xf numFmtId="0" fontId="9" fillId="0" borderId="0" xfId="3" applyFont="1"/>
    <xf numFmtId="14" fontId="5" fillId="0" borderId="0" xfId="3" applyNumberFormat="1" applyFont="1"/>
    <xf numFmtId="3" fontId="7" fillId="3" borderId="20" xfId="3" applyNumberFormat="1" applyFont="1" applyFill="1" applyBorder="1" applyAlignment="1">
      <alignment horizontal="center" vertical="center" wrapText="1"/>
    </xf>
    <xf numFmtId="4" fontId="7" fillId="3" borderId="28" xfId="3" applyNumberFormat="1" applyFont="1" applyFill="1" applyBorder="1" applyAlignment="1">
      <alignment horizontal="center" vertical="center" wrapText="1"/>
    </xf>
    <xf numFmtId="0" fontId="7" fillId="0" borderId="36" xfId="3" applyFont="1" applyBorder="1" applyAlignment="1">
      <alignment vertical="center"/>
    </xf>
    <xf numFmtId="0" fontId="7" fillId="0" borderId="29" xfId="3" applyFont="1" applyBorder="1" applyAlignment="1">
      <alignment vertical="center"/>
    </xf>
    <xf numFmtId="0" fontId="10" fillId="0" borderId="29" xfId="3" applyFont="1" applyBorder="1" applyAlignment="1">
      <alignment vertical="center"/>
    </xf>
    <xf numFmtId="164" fontId="10" fillId="0" borderId="15" xfId="3" applyNumberFormat="1" applyFont="1" applyBorder="1" applyAlignment="1">
      <alignment vertical="center"/>
    </xf>
    <xf numFmtId="0" fontId="10" fillId="0" borderId="29" xfId="3" applyFont="1" applyBorder="1" applyAlignment="1">
      <alignment vertical="center" wrapText="1"/>
    </xf>
    <xf numFmtId="0" fontId="7" fillId="0" borderId="29" xfId="3" applyFont="1" applyBorder="1" applyAlignment="1">
      <alignment vertical="center" wrapText="1"/>
    </xf>
    <xf numFmtId="0" fontId="10" fillId="0" borderId="35" xfId="3" applyFont="1" applyBorder="1" applyAlignment="1">
      <alignment vertical="center" wrapText="1"/>
    </xf>
    <xf numFmtId="164" fontId="10" fillId="0" borderId="16" xfId="3" applyNumberFormat="1" applyFont="1" applyBorder="1" applyAlignment="1">
      <alignment horizontal="right" vertical="center"/>
    </xf>
    <xf numFmtId="165" fontId="7" fillId="0" borderId="17" xfId="1" applyNumberFormat="1" applyFont="1" applyBorder="1" applyAlignment="1">
      <alignment vertical="center"/>
    </xf>
    <xf numFmtId="165" fontId="10" fillId="0" borderId="15" xfId="1" applyNumberFormat="1" applyFont="1" applyBorder="1" applyAlignment="1">
      <alignment vertical="center"/>
    </xf>
    <xf numFmtId="3" fontId="7" fillId="0" borderId="10" xfId="3" applyNumberFormat="1" applyFont="1" applyFill="1" applyBorder="1" applyAlignment="1">
      <alignment vertical="center"/>
    </xf>
    <xf numFmtId="3" fontId="7" fillId="0" borderId="26" xfId="3" applyNumberFormat="1" applyFont="1" applyFill="1" applyBorder="1" applyAlignment="1">
      <alignment vertical="center"/>
    </xf>
    <xf numFmtId="3" fontId="7" fillId="0" borderId="11" xfId="3" applyNumberFormat="1" applyFont="1" applyFill="1" applyBorder="1" applyAlignment="1">
      <alignment vertical="center"/>
    </xf>
    <xf numFmtId="3" fontId="11" fillId="2" borderId="12" xfId="3" applyNumberFormat="1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vertical="center"/>
    </xf>
    <xf numFmtId="3" fontId="7" fillId="0" borderId="25" xfId="3" applyNumberFormat="1" applyFont="1" applyFill="1" applyBorder="1" applyAlignment="1">
      <alignment vertical="center"/>
    </xf>
    <xf numFmtId="3" fontId="7" fillId="0" borderId="5" xfId="3" applyNumberFormat="1" applyFont="1" applyFill="1" applyBorder="1" applyAlignment="1">
      <alignment vertical="center"/>
    </xf>
    <xf numFmtId="3" fontId="11" fillId="2" borderId="9" xfId="3" applyNumberFormat="1" applyFont="1" applyFill="1" applyBorder="1" applyAlignment="1">
      <alignment vertical="center"/>
    </xf>
    <xf numFmtId="3" fontId="10" fillId="0" borderId="1" xfId="3" applyNumberFormat="1" applyFont="1" applyFill="1" applyBorder="1" applyAlignment="1">
      <alignment vertical="center"/>
    </xf>
    <xf numFmtId="3" fontId="10" fillId="2" borderId="9" xfId="3" applyNumberFormat="1" applyFont="1" applyFill="1" applyBorder="1" applyAlignment="1">
      <alignment vertical="center"/>
    </xf>
    <xf numFmtId="3" fontId="10" fillId="0" borderId="25" xfId="3" applyNumberFormat="1" applyFont="1" applyFill="1" applyBorder="1" applyAlignment="1">
      <alignment vertical="center"/>
    </xf>
    <xf numFmtId="3" fontId="10" fillId="0" borderId="32" xfId="3" applyNumberFormat="1" applyFont="1" applyFill="1" applyBorder="1" applyAlignment="1">
      <alignment vertical="center"/>
    </xf>
    <xf numFmtId="3" fontId="10" fillId="0" borderId="5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0" xfId="3" applyNumberFormat="1" applyFont="1" applyFill="1" applyBorder="1" applyAlignment="1">
      <alignment vertical="center"/>
    </xf>
    <xf numFmtId="3" fontId="7" fillId="0" borderId="44" xfId="3" applyNumberFormat="1" applyFont="1" applyFill="1" applyBorder="1" applyAlignment="1">
      <alignment vertical="center"/>
    </xf>
    <xf numFmtId="3" fontId="7" fillId="0" borderId="42" xfId="3" applyNumberFormat="1" applyFont="1" applyFill="1" applyBorder="1" applyAlignment="1">
      <alignment vertical="center"/>
    </xf>
    <xf numFmtId="3" fontId="7" fillId="0" borderId="36" xfId="3" applyNumberFormat="1" applyFont="1" applyFill="1" applyBorder="1" applyAlignment="1">
      <alignment vertical="center"/>
    </xf>
    <xf numFmtId="3" fontId="7" fillId="0" borderId="29" xfId="3" applyNumberFormat="1" applyFont="1" applyFill="1" applyBorder="1" applyAlignment="1">
      <alignment vertical="center"/>
    </xf>
    <xf numFmtId="3" fontId="10" fillId="0" borderId="29" xfId="3" applyNumberFormat="1" applyFont="1" applyFill="1" applyBorder="1" applyAlignment="1">
      <alignment vertical="center"/>
    </xf>
    <xf numFmtId="3" fontId="7" fillId="0" borderId="17" xfId="3" applyNumberFormat="1" applyFont="1" applyFill="1" applyBorder="1" applyAlignment="1">
      <alignment vertical="center"/>
    </xf>
    <xf numFmtId="3" fontId="7" fillId="0" borderId="15" xfId="3" applyNumberFormat="1" applyFont="1" applyFill="1" applyBorder="1" applyAlignment="1">
      <alignment vertical="center"/>
    </xf>
    <xf numFmtId="3" fontId="10" fillId="0" borderId="15" xfId="3" applyNumberFormat="1" applyFont="1" applyFill="1" applyBorder="1" applyAlignment="1">
      <alignment vertical="center"/>
    </xf>
    <xf numFmtId="3" fontId="7" fillId="3" borderId="0" xfId="3" applyNumberFormat="1" applyFont="1" applyFill="1" applyBorder="1" applyAlignment="1">
      <alignment horizontal="center" vertical="center" wrapText="1"/>
    </xf>
    <xf numFmtId="0" fontId="15" fillId="0" borderId="29" xfId="3" applyFont="1" applyBorder="1" applyAlignment="1">
      <alignment vertical="center" wrapText="1"/>
    </xf>
    <xf numFmtId="3" fontId="15" fillId="0" borderId="29" xfId="3" applyNumberFormat="1" applyFont="1" applyFill="1" applyBorder="1" applyAlignment="1">
      <alignment vertical="center"/>
    </xf>
    <xf numFmtId="3" fontId="15" fillId="0" borderId="5" xfId="3" applyNumberFormat="1" applyFont="1" applyFill="1" applyBorder="1" applyAlignment="1">
      <alignment vertical="center"/>
    </xf>
    <xf numFmtId="3" fontId="15" fillId="0" borderId="42" xfId="3" applyNumberFormat="1" applyFont="1" applyFill="1" applyBorder="1" applyAlignment="1">
      <alignment vertical="center"/>
    </xf>
    <xf numFmtId="3" fontId="15" fillId="0" borderId="1" xfId="3" applyNumberFormat="1" applyFont="1" applyFill="1" applyBorder="1" applyAlignment="1">
      <alignment vertical="center"/>
    </xf>
    <xf numFmtId="3" fontId="15" fillId="0" borderId="32" xfId="3" applyNumberFormat="1" applyFont="1" applyFill="1" applyBorder="1" applyAlignment="1">
      <alignment vertical="center"/>
    </xf>
    <xf numFmtId="3" fontId="15" fillId="2" borderId="9" xfId="3" applyNumberFormat="1" applyFont="1" applyFill="1" applyBorder="1" applyAlignment="1">
      <alignment vertical="center"/>
    </xf>
    <xf numFmtId="165" fontId="15" fillId="0" borderId="15" xfId="1" applyNumberFormat="1" applyFont="1" applyBorder="1" applyAlignment="1">
      <alignment vertical="center"/>
    </xf>
    <xf numFmtId="165" fontId="7" fillId="0" borderId="17" xfId="1" applyNumberFormat="1" applyFont="1" applyBorder="1"/>
    <xf numFmtId="0" fontId="16" fillId="0" borderId="0" xfId="2" applyFont="1"/>
    <xf numFmtId="0" fontId="2" fillId="0" borderId="0" xfId="2"/>
    <xf numFmtId="0" fontId="2" fillId="0" borderId="0" xfId="2"/>
    <xf numFmtId="0" fontId="12" fillId="0" borderId="0" xfId="3" applyFont="1"/>
    <xf numFmtId="164" fontId="5" fillId="0" borderId="0" xfId="3" applyNumberFormat="1" applyFont="1"/>
    <xf numFmtId="4" fontId="5" fillId="0" borderId="0" xfId="3" applyNumberFormat="1" applyFont="1"/>
    <xf numFmtId="4" fontId="11" fillId="0" borderId="0" xfId="2" applyNumberFormat="1" applyFont="1" applyBorder="1"/>
    <xf numFmtId="0" fontId="10" fillId="0" borderId="0" xfId="2" applyFont="1" applyBorder="1"/>
    <xf numFmtId="0" fontId="8" fillId="0" borderId="0" xfId="2" applyFont="1"/>
    <xf numFmtId="14" fontId="5" fillId="0" borderId="0" xfId="2" applyNumberFormat="1" applyFont="1"/>
    <xf numFmtId="3" fontId="5" fillId="0" borderId="0" xfId="3" applyNumberFormat="1" applyFont="1"/>
    <xf numFmtId="3" fontId="5" fillId="0" borderId="0" xfId="2" applyNumberFormat="1" applyFont="1" applyBorder="1"/>
    <xf numFmtId="4" fontId="5" fillId="0" borderId="0" xfId="2" applyNumberFormat="1" applyFont="1" applyBorder="1"/>
    <xf numFmtId="3" fontId="5" fillId="0" borderId="0" xfId="2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3" fontId="10" fillId="0" borderId="0" xfId="2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4" fontId="11" fillId="0" borderId="0" xfId="2" applyNumberFormat="1" applyFont="1" applyBorder="1" applyAlignment="1">
      <alignment horizontal="center"/>
    </xf>
    <xf numFmtId="0" fontId="5" fillId="0" borderId="0" xfId="2" applyFont="1" applyBorder="1"/>
    <xf numFmtId="0" fontId="11" fillId="0" borderId="0" xfId="2" applyFont="1" applyBorder="1"/>
    <xf numFmtId="3" fontId="11" fillId="0" borderId="0" xfId="2" applyNumberFormat="1" applyFont="1" applyBorder="1" applyAlignment="1">
      <alignment horizontal="right"/>
    </xf>
    <xf numFmtId="4" fontId="11" fillId="0" borderId="0" xfId="2" applyNumberFormat="1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4" fontId="10" fillId="0" borderId="0" xfId="2" applyNumberFormat="1" applyFont="1" applyBorder="1" applyAlignment="1">
      <alignment horizontal="right"/>
    </xf>
    <xf numFmtId="3" fontId="10" fillId="0" borderId="0" xfId="2" applyNumberFormat="1" applyFont="1" applyBorder="1"/>
    <xf numFmtId="4" fontId="10" fillId="0" borderId="0" xfId="2" applyNumberFormat="1" applyFont="1" applyBorder="1"/>
    <xf numFmtId="0" fontId="8" fillId="0" borderId="0" xfId="2" applyFont="1" applyBorder="1"/>
    <xf numFmtId="3" fontId="11" fillId="0" borderId="0" xfId="2" applyNumberFormat="1" applyFont="1" applyBorder="1"/>
    <xf numFmtId="3" fontId="6" fillId="0" borderId="0" xfId="2" applyNumberFormat="1" applyFont="1" applyBorder="1"/>
    <xf numFmtId="4" fontId="6" fillId="0" borderId="0" xfId="2" applyNumberFormat="1" applyFont="1" applyBorder="1"/>
    <xf numFmtId="0" fontId="6" fillId="0" borderId="0" xfId="2" applyFont="1" applyBorder="1"/>
    <xf numFmtId="3" fontId="10" fillId="2" borderId="7" xfId="2" applyNumberFormat="1" applyFont="1" applyFill="1" applyBorder="1"/>
    <xf numFmtId="3" fontId="7" fillId="3" borderId="20" xfId="3" applyNumberFormat="1" applyFont="1" applyFill="1" applyBorder="1" applyAlignment="1">
      <alignment horizontal="center" vertical="center" wrapText="1"/>
    </xf>
    <xf numFmtId="4" fontId="7" fillId="3" borderId="40" xfId="3" applyNumberFormat="1" applyFont="1" applyFill="1" applyBorder="1" applyAlignment="1">
      <alignment horizontal="center" vertical="center" wrapText="1"/>
    </xf>
    <xf numFmtId="4" fontId="7" fillId="3" borderId="28" xfId="3" applyNumberFormat="1" applyFont="1" applyFill="1" applyBorder="1" applyAlignment="1">
      <alignment horizontal="center" vertical="center" wrapText="1"/>
    </xf>
    <xf numFmtId="0" fontId="7" fillId="0" borderId="36" xfId="3" applyFont="1" applyBorder="1" applyAlignment="1">
      <alignment vertical="center"/>
    </xf>
    <xf numFmtId="0" fontId="7" fillId="0" borderId="29" xfId="3" applyFont="1" applyBorder="1" applyAlignment="1">
      <alignment vertical="center"/>
    </xf>
    <xf numFmtId="0" fontId="7" fillId="0" borderId="29" xfId="3" applyFont="1" applyBorder="1" applyAlignment="1">
      <alignment vertical="center" wrapText="1"/>
    </xf>
    <xf numFmtId="164" fontId="7" fillId="0" borderId="15" xfId="3" applyNumberFormat="1" applyFont="1" applyBorder="1" applyAlignment="1">
      <alignment horizontal="right" vertical="center"/>
    </xf>
    <xf numFmtId="0" fontId="10" fillId="0" borderId="35" xfId="3" applyFont="1" applyBorder="1" applyAlignment="1">
      <alignment vertical="center" wrapText="1"/>
    </xf>
    <xf numFmtId="0" fontId="17" fillId="0" borderId="0" xfId="2" applyFont="1"/>
    <xf numFmtId="3" fontId="11" fillId="4" borderId="36" xfId="3" applyNumberFormat="1" applyFont="1" applyFill="1" applyBorder="1" applyAlignment="1">
      <alignment vertical="center"/>
    </xf>
    <xf numFmtId="165" fontId="11" fillId="4" borderId="17" xfId="1" applyNumberFormat="1" applyFont="1" applyFill="1" applyBorder="1"/>
    <xf numFmtId="3" fontId="8" fillId="3" borderId="4" xfId="2" applyNumberFormat="1" applyFont="1" applyFill="1" applyBorder="1"/>
    <xf numFmtId="3" fontId="9" fillId="3" borderId="4" xfId="2" applyNumberFormat="1" applyFont="1" applyFill="1" applyBorder="1"/>
    <xf numFmtId="3" fontId="8" fillId="2" borderId="7" xfId="3" applyNumberFormat="1" applyFont="1" applyFill="1" applyBorder="1" applyAlignment="1">
      <alignment vertical="center"/>
    </xf>
    <xf numFmtId="165" fontId="8" fillId="3" borderId="16" xfId="1" applyNumberFormat="1" applyFont="1" applyFill="1" applyBorder="1"/>
    <xf numFmtId="0" fontId="14" fillId="0" borderId="29" xfId="3" applyFont="1" applyBorder="1" applyAlignment="1">
      <alignment vertical="center"/>
    </xf>
    <xf numFmtId="0" fontId="18" fillId="0" borderId="0" xfId="2" applyFont="1" applyBorder="1"/>
    <xf numFmtId="3" fontId="18" fillId="0" borderId="0" xfId="2" applyNumberFormat="1" applyFont="1" applyBorder="1" applyAlignment="1">
      <alignment horizontal="right"/>
    </xf>
    <xf numFmtId="0" fontId="19" fillId="0" borderId="0" xfId="0" applyFont="1"/>
    <xf numFmtId="0" fontId="10" fillId="0" borderId="37" xfId="3" applyFont="1" applyBorder="1" applyAlignment="1">
      <alignment vertical="center" wrapText="1"/>
    </xf>
    <xf numFmtId="3" fontId="10" fillId="0" borderId="37" xfId="3" applyNumberFormat="1" applyFont="1" applyFill="1" applyBorder="1" applyAlignment="1">
      <alignment vertical="center"/>
    </xf>
    <xf numFmtId="3" fontId="10" fillId="0" borderId="6" xfId="3" applyNumberFormat="1" applyFont="1" applyFill="1" applyBorder="1" applyAlignment="1">
      <alignment vertical="center"/>
    </xf>
    <xf numFmtId="3" fontId="10" fillId="0" borderId="18" xfId="3" applyNumberFormat="1" applyFont="1" applyFill="1" applyBorder="1" applyAlignment="1">
      <alignment vertical="center"/>
    </xf>
    <xf numFmtId="3" fontId="10" fillId="2" borderId="8" xfId="3" applyNumberFormat="1" applyFont="1" applyFill="1" applyBorder="1" applyAlignment="1">
      <alignment vertical="center"/>
    </xf>
    <xf numFmtId="164" fontId="10" fillId="0" borderId="18" xfId="3" applyNumberFormat="1" applyFont="1" applyBorder="1" applyAlignment="1">
      <alignment vertical="center"/>
    </xf>
    <xf numFmtId="0" fontId="10" fillId="0" borderId="36" xfId="3" applyFont="1" applyBorder="1" applyAlignment="1">
      <alignment vertical="center" wrapText="1"/>
    </xf>
    <xf numFmtId="3" fontId="10" fillId="0" borderId="36" xfId="3" applyNumberFormat="1" applyFont="1" applyFill="1" applyBorder="1" applyAlignment="1">
      <alignment vertical="center"/>
    </xf>
    <xf numFmtId="3" fontId="10" fillId="0" borderId="11" xfId="3" applyNumberFormat="1" applyFont="1" applyFill="1" applyBorder="1" applyAlignment="1">
      <alignment vertical="center"/>
    </xf>
    <xf numFmtId="3" fontId="10" fillId="0" borderId="44" xfId="3" applyNumberFormat="1" applyFont="1" applyFill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31" xfId="3" applyNumberFormat="1" applyFont="1" applyFill="1" applyBorder="1" applyAlignment="1">
      <alignment vertical="center"/>
    </xf>
    <xf numFmtId="3" fontId="10" fillId="2" borderId="12" xfId="3" applyNumberFormat="1" applyFont="1" applyFill="1" applyBorder="1" applyAlignment="1">
      <alignment vertical="center"/>
    </xf>
    <xf numFmtId="165" fontId="10" fillId="0" borderId="17" xfId="1" applyNumberFormat="1" applyFont="1" applyBorder="1" applyAlignment="1">
      <alignment vertical="center"/>
    </xf>
    <xf numFmtId="3" fontId="10" fillId="0" borderId="35" xfId="3" applyNumberFormat="1" applyFont="1" applyFill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15" fillId="0" borderId="38" xfId="3" applyFont="1" applyBorder="1" applyAlignment="1">
      <alignment vertical="center" wrapText="1"/>
    </xf>
    <xf numFmtId="3" fontId="15" fillId="0" borderId="38" xfId="3" applyNumberFormat="1" applyFont="1" applyFill="1" applyBorder="1" applyAlignment="1">
      <alignment vertical="center"/>
    </xf>
    <xf numFmtId="3" fontId="15" fillId="0" borderId="43" xfId="3" applyNumberFormat="1" applyFont="1" applyFill="1" applyBorder="1" applyAlignment="1">
      <alignment vertical="center"/>
    </xf>
    <xf numFmtId="3" fontId="15" fillId="0" borderId="0" xfId="3" applyNumberFormat="1" applyFont="1" applyFill="1" applyBorder="1" applyAlignment="1">
      <alignment vertical="center"/>
    </xf>
    <xf numFmtId="3" fontId="15" fillId="0" borderId="3" xfId="3" applyNumberFormat="1" applyFont="1" applyFill="1" applyBorder="1" applyAlignment="1">
      <alignment vertical="center"/>
    </xf>
    <xf numFmtId="3" fontId="15" fillId="2" borderId="38" xfId="3" applyNumberFormat="1" applyFont="1" applyFill="1" applyBorder="1" applyAlignment="1">
      <alignment vertical="center"/>
    </xf>
    <xf numFmtId="165" fontId="15" fillId="0" borderId="19" xfId="1" applyNumberFormat="1" applyFont="1" applyBorder="1" applyAlignment="1">
      <alignment vertical="center"/>
    </xf>
    <xf numFmtId="3" fontId="7" fillId="3" borderId="13" xfId="3" applyNumberFormat="1" applyFont="1" applyFill="1" applyBorder="1" applyAlignment="1">
      <alignment horizontal="center" vertical="center" wrapText="1"/>
    </xf>
    <xf numFmtId="3" fontId="9" fillId="3" borderId="35" xfId="2" applyNumberFormat="1" applyFont="1" applyFill="1" applyBorder="1"/>
    <xf numFmtId="3" fontId="8" fillId="3" borderId="35" xfId="2" applyNumberFormat="1" applyFont="1" applyFill="1" applyBorder="1"/>
    <xf numFmtId="3" fontId="10" fillId="0" borderId="9" xfId="3" applyNumberFormat="1" applyFont="1" applyFill="1" applyBorder="1" applyAlignment="1">
      <alignment vertical="center"/>
    </xf>
    <xf numFmtId="3" fontId="10" fillId="0" borderId="2" xfId="3" applyNumberFormat="1" applyFont="1" applyFill="1" applyBorder="1" applyAlignment="1">
      <alignment vertical="center"/>
    </xf>
    <xf numFmtId="3" fontId="10" fillId="0" borderId="27" xfId="3" applyNumberFormat="1" applyFont="1" applyFill="1" applyBorder="1" applyAlignment="1">
      <alignment vertical="center"/>
    </xf>
    <xf numFmtId="3" fontId="10" fillId="0" borderId="7" xfId="3" applyNumberFormat="1" applyFont="1" applyFill="1" applyBorder="1" applyAlignment="1">
      <alignment vertical="center"/>
    </xf>
    <xf numFmtId="3" fontId="10" fillId="0" borderId="17" xfId="3" applyNumberFormat="1" applyFont="1" applyFill="1" applyBorder="1" applyAlignment="1">
      <alignment vertical="center"/>
    </xf>
    <xf numFmtId="3" fontId="15" fillId="0" borderId="15" xfId="3" applyNumberFormat="1" applyFont="1" applyFill="1" applyBorder="1" applyAlignment="1">
      <alignment vertical="center"/>
    </xf>
    <xf numFmtId="3" fontId="15" fillId="0" borderId="19" xfId="3" applyNumberFormat="1" applyFont="1" applyFill="1" applyBorder="1" applyAlignment="1">
      <alignment vertical="center"/>
    </xf>
    <xf numFmtId="0" fontId="2" fillId="0" borderId="0" xfId="0" applyFont="1"/>
    <xf numFmtId="14" fontId="0" fillId="0" borderId="0" xfId="0" applyNumberFormat="1"/>
    <xf numFmtId="0" fontId="2" fillId="0" borderId="44" xfId="0" applyFont="1" applyBorder="1"/>
    <xf numFmtId="0" fontId="0" fillId="0" borderId="44" xfId="0" applyBorder="1"/>
    <xf numFmtId="14" fontId="0" fillId="0" borderId="44" xfId="0" applyNumberFormat="1" applyBorder="1"/>
    <xf numFmtId="0" fontId="5" fillId="0" borderId="29" xfId="3" applyFont="1" applyBorder="1" applyAlignment="1">
      <alignment vertical="center" wrapText="1"/>
    </xf>
    <xf numFmtId="4" fontId="9" fillId="0" borderId="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left"/>
    </xf>
    <xf numFmtId="0" fontId="9" fillId="0" borderId="0" xfId="2" applyFont="1" applyBorder="1"/>
    <xf numFmtId="3" fontId="5" fillId="0" borderId="0" xfId="2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right"/>
    </xf>
    <xf numFmtId="3" fontId="14" fillId="2" borderId="9" xfId="3" applyNumberFormat="1" applyFont="1" applyFill="1" applyBorder="1" applyAlignment="1">
      <alignment vertical="center"/>
    </xf>
    <xf numFmtId="3" fontId="22" fillId="2" borderId="7" xfId="3" applyNumberFormat="1" applyFont="1" applyFill="1" applyBorder="1" applyAlignment="1">
      <alignment vertical="center"/>
    </xf>
    <xf numFmtId="3" fontId="20" fillId="2" borderId="9" xfId="3" applyNumberFormat="1" applyFont="1" applyFill="1" applyBorder="1" applyAlignment="1">
      <alignment vertical="center"/>
    </xf>
    <xf numFmtId="165" fontId="10" fillId="0" borderId="16" xfId="1" applyNumberFormat="1" applyFont="1" applyBorder="1"/>
    <xf numFmtId="0" fontId="21" fillId="0" borderId="0" xfId="20" applyFont="1" applyAlignment="1">
      <alignment horizontal="left" vertical="top" wrapText="1"/>
    </xf>
    <xf numFmtId="3" fontId="10" fillId="3" borderId="34" xfId="3" applyNumberFormat="1" applyFont="1" applyFill="1" applyBorder="1" applyAlignment="1">
      <alignment horizontal="center" vertical="center" wrapText="1"/>
    </xf>
    <xf numFmtId="3" fontId="10" fillId="3" borderId="41" xfId="3" applyNumberFormat="1" applyFont="1" applyFill="1" applyBorder="1" applyAlignment="1">
      <alignment horizontal="center" vertical="center" wrapText="1"/>
    </xf>
    <xf numFmtId="3" fontId="10" fillId="3" borderId="14" xfId="3" applyNumberFormat="1" applyFont="1" applyFill="1" applyBorder="1" applyAlignment="1">
      <alignment horizontal="center" vertical="center" wrapText="1"/>
    </xf>
    <xf numFmtId="0" fontId="10" fillId="3" borderId="24" xfId="3" applyFont="1" applyFill="1" applyBorder="1" applyAlignment="1">
      <alignment horizontal="center" vertical="center"/>
    </xf>
    <xf numFmtId="0" fontId="10" fillId="3" borderId="39" xfId="3" applyFont="1" applyFill="1" applyBorder="1" applyAlignment="1">
      <alignment horizontal="center" vertical="center"/>
    </xf>
    <xf numFmtId="3" fontId="10" fillId="2" borderId="24" xfId="3" applyNumberFormat="1" applyFont="1" applyFill="1" applyBorder="1" applyAlignment="1">
      <alignment horizontal="center" vertical="center" wrapText="1"/>
    </xf>
    <xf numFmtId="3" fontId="10" fillId="2" borderId="39" xfId="3" applyNumberFormat="1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39" xfId="3" applyFont="1" applyFill="1" applyBorder="1" applyAlignment="1">
      <alignment horizontal="center" vertical="center" wrapText="1"/>
    </xf>
    <xf numFmtId="0" fontId="16" fillId="0" borderId="0" xfId="20" applyFont="1" applyAlignment="1">
      <alignment horizontal="left" vertical="top" wrapText="1"/>
    </xf>
    <xf numFmtId="0" fontId="10" fillId="3" borderId="33" xfId="3" applyFont="1" applyFill="1" applyBorder="1" applyAlignment="1">
      <alignment horizontal="center" vertical="center"/>
    </xf>
    <xf numFmtId="0" fontId="10" fillId="3" borderId="23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10" fillId="3" borderId="22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9" fillId="3" borderId="35" xfId="2" applyFont="1" applyFill="1" applyBorder="1" applyAlignment="1">
      <alignment wrapText="1"/>
    </xf>
    <xf numFmtId="0" fontId="9" fillId="3" borderId="16" xfId="2" applyFont="1" applyFill="1" applyBorder="1" applyAlignment="1">
      <alignment wrapText="1"/>
    </xf>
    <xf numFmtId="0" fontId="8" fillId="3" borderId="35" xfId="2" applyFont="1" applyFill="1" applyBorder="1" applyAlignment="1">
      <alignment horizontal="center" wrapText="1"/>
    </xf>
    <xf numFmtId="0" fontId="8" fillId="3" borderId="16" xfId="2" applyFont="1" applyFill="1" applyBorder="1" applyAlignment="1">
      <alignment horizontal="center" wrapText="1"/>
    </xf>
  </cellXfs>
  <cellStyles count="22">
    <cellStyle name="Čárka 2" xfId="9"/>
    <cellStyle name="Čárka 2 2" xfId="10"/>
    <cellStyle name="Čárka 2 2 2" xfId="11"/>
    <cellStyle name="Čárka 2 3" xfId="12"/>
    <cellStyle name="Čárka 3" xfId="13"/>
    <cellStyle name="Čárka 3 2" xfId="14"/>
    <cellStyle name="Měna 2" xfId="19"/>
    <cellStyle name="Měna 3" xfId="21"/>
    <cellStyle name="Normální" xfId="0" builtinId="0"/>
    <cellStyle name="Normální 2" xfId="4"/>
    <cellStyle name="Normální 2 2" xfId="20"/>
    <cellStyle name="Normální 3" xfId="5"/>
    <cellStyle name="Normální 4" xfId="6"/>
    <cellStyle name="Normální 5" xfId="7"/>
    <cellStyle name="Normální 6" xfId="8"/>
    <cellStyle name="Normální 7" xfId="15"/>
    <cellStyle name="Normální 7 2" xfId="16"/>
    <cellStyle name="Normální 8" xfId="2"/>
    <cellStyle name="normální_čerp.-celek 1.-9.09" xfId="3"/>
    <cellStyle name="Procenta" xfId="1" builtinId="5"/>
    <cellStyle name="Procenta 2" xfId="18"/>
    <cellStyle name="Procenta 3" xfId="1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2"/>
  <sheetViews>
    <sheetView workbookViewId="0"/>
  </sheetViews>
  <sheetFormatPr defaultRowHeight="15" x14ac:dyDescent="0.25"/>
  <cols>
    <col min="1" max="1" width="41.28515625" customWidth="1"/>
    <col min="2" max="2" width="16.7109375" hidden="1" customWidth="1"/>
    <col min="3" max="3" width="17.28515625" hidden="1" customWidth="1"/>
    <col min="4" max="4" width="15.28515625" hidden="1" customWidth="1"/>
    <col min="5" max="5" width="16.42578125" customWidth="1"/>
    <col min="6" max="6" width="17" customWidth="1"/>
    <col min="7" max="7" width="16.5703125" customWidth="1"/>
    <col min="8" max="8" width="18" customWidth="1"/>
    <col min="9" max="9" width="17.85546875" customWidth="1"/>
  </cols>
  <sheetData>
    <row r="1" spans="1:9" ht="23.25" x14ac:dyDescent="0.35">
      <c r="A1" s="57" t="s">
        <v>22</v>
      </c>
      <c r="B1" s="54"/>
      <c r="C1" s="54"/>
      <c r="D1" s="1"/>
      <c r="E1" s="1"/>
      <c r="F1" s="1"/>
      <c r="G1" s="1"/>
      <c r="H1" s="95"/>
      <c r="I1" s="1"/>
    </row>
    <row r="2" spans="1:9" ht="18.75" x14ac:dyDescent="0.3">
      <c r="A2" s="2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3" t="s">
        <v>20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4"/>
      <c r="B4" s="1"/>
      <c r="C4" s="1"/>
      <c r="D4" s="1"/>
      <c r="E4" s="1"/>
      <c r="F4" s="1"/>
      <c r="G4" s="1"/>
      <c r="H4" s="1"/>
      <c r="I4" s="1"/>
    </row>
    <row r="5" spans="1:9" ht="19.5" thickBot="1" x14ac:dyDescent="0.35">
      <c r="A5" s="5"/>
      <c r="B5" s="1"/>
      <c r="C5" s="1"/>
      <c r="D5" s="1"/>
      <c r="E5" s="1"/>
      <c r="F5" s="1"/>
      <c r="G5" s="1"/>
      <c r="H5" s="1"/>
      <c r="I5" s="6" t="s">
        <v>0</v>
      </c>
    </row>
    <row r="6" spans="1:9" ht="15.75" x14ac:dyDescent="0.25">
      <c r="A6" s="158" t="s">
        <v>1</v>
      </c>
      <c r="B6" s="155" t="s">
        <v>2</v>
      </c>
      <c r="C6" s="156"/>
      <c r="D6" s="157"/>
      <c r="E6" s="155" t="s">
        <v>3</v>
      </c>
      <c r="F6" s="156"/>
      <c r="G6" s="157"/>
      <c r="H6" s="160" t="s">
        <v>110</v>
      </c>
      <c r="I6" s="162" t="s">
        <v>5</v>
      </c>
    </row>
    <row r="7" spans="1:9" ht="45.75" thickBot="1" x14ac:dyDescent="0.3">
      <c r="A7" s="159"/>
      <c r="B7" s="9" t="s">
        <v>6</v>
      </c>
      <c r="C7" s="44" t="s">
        <v>21</v>
      </c>
      <c r="D7" s="10" t="s">
        <v>7</v>
      </c>
      <c r="E7" s="87" t="s">
        <v>6</v>
      </c>
      <c r="F7" s="129" t="s">
        <v>100</v>
      </c>
      <c r="G7" s="89" t="s">
        <v>101</v>
      </c>
      <c r="H7" s="161"/>
      <c r="I7" s="163"/>
    </row>
    <row r="8" spans="1:9" x14ac:dyDescent="0.25">
      <c r="A8" s="11" t="s">
        <v>8</v>
      </c>
      <c r="B8" s="38">
        <v>72655</v>
      </c>
      <c r="C8" s="27">
        <v>88389</v>
      </c>
      <c r="D8" s="41">
        <v>97313</v>
      </c>
      <c r="E8" s="21">
        <v>98604</v>
      </c>
      <c r="F8" s="23">
        <v>100467.52</v>
      </c>
      <c r="G8" s="22">
        <v>92685.429000000004</v>
      </c>
      <c r="H8" s="24">
        <v>105780</v>
      </c>
      <c r="I8" s="19">
        <f>+H8/E8</f>
        <v>1.0727759522940246</v>
      </c>
    </row>
    <row r="9" spans="1:9" x14ac:dyDescent="0.25">
      <c r="A9" s="12" t="s">
        <v>9</v>
      </c>
      <c r="B9" s="39">
        <v>11003</v>
      </c>
      <c r="C9" s="27">
        <v>11219</v>
      </c>
      <c r="D9" s="42">
        <v>12069</v>
      </c>
      <c r="E9" s="25">
        <v>12851</v>
      </c>
      <c r="F9" s="27">
        <v>13507.328</v>
      </c>
      <c r="G9" s="26">
        <v>13833.918</v>
      </c>
      <c r="H9" s="28">
        <v>11538</v>
      </c>
      <c r="I9" s="19">
        <f t="shared" ref="I9:I23" si="0">+H9/E9</f>
        <v>0.89782896272663604</v>
      </c>
    </row>
    <row r="10" spans="1:9" x14ac:dyDescent="0.25">
      <c r="A10" s="12" t="s">
        <v>23</v>
      </c>
      <c r="B10" s="39">
        <v>5020</v>
      </c>
      <c r="C10" s="27">
        <v>5020</v>
      </c>
      <c r="D10" s="42">
        <v>521</v>
      </c>
      <c r="E10" s="25">
        <v>0</v>
      </c>
      <c r="F10" s="27">
        <v>0</v>
      </c>
      <c r="G10" s="26">
        <v>0</v>
      </c>
      <c r="H10" s="28">
        <f>4057.64</f>
        <v>4057.64</v>
      </c>
      <c r="I10" s="19"/>
    </row>
    <row r="11" spans="1:9" x14ac:dyDescent="0.25">
      <c r="A11" s="91" t="s">
        <v>10</v>
      </c>
      <c r="B11" s="39"/>
      <c r="C11" s="27"/>
      <c r="D11" s="42"/>
      <c r="E11" s="25">
        <v>3695</v>
      </c>
      <c r="F11" s="27">
        <v>3695</v>
      </c>
      <c r="G11" s="26">
        <v>2581.8649999999998</v>
      </c>
      <c r="H11" s="28">
        <v>100</v>
      </c>
      <c r="I11" s="19">
        <f t="shared" si="0"/>
        <v>2.7063599458728011E-2</v>
      </c>
    </row>
    <row r="12" spans="1:9" x14ac:dyDescent="0.25">
      <c r="A12" s="12" t="s">
        <v>11</v>
      </c>
      <c r="B12" s="39">
        <v>35747</v>
      </c>
      <c r="C12" s="27">
        <v>66867</v>
      </c>
      <c r="D12" s="42">
        <v>58856</v>
      </c>
      <c r="E12" s="25">
        <v>44416</v>
      </c>
      <c r="F12" s="27">
        <v>59347.703000000001</v>
      </c>
      <c r="G12" s="26">
        <f>172.118+12085.8+10079.936+8013.068+30000</f>
        <v>60350.921999999999</v>
      </c>
      <c r="H12" s="28">
        <v>6420</v>
      </c>
      <c r="I12" s="19">
        <f t="shared" si="0"/>
        <v>0.14454250720461095</v>
      </c>
    </row>
    <row r="13" spans="1:9" ht="15.75" x14ac:dyDescent="0.25">
      <c r="A13" s="13" t="s">
        <v>12</v>
      </c>
      <c r="B13" s="40">
        <f>SUM(B8:B12)</f>
        <v>124425</v>
      </c>
      <c r="C13" s="40">
        <f>SUM(C8:C12)</f>
        <v>171495</v>
      </c>
      <c r="D13" s="32">
        <f t="shared" ref="D13:H13" si="1">SUM(D8:D12)</f>
        <v>168759</v>
      </c>
      <c r="E13" s="29">
        <f t="shared" si="1"/>
        <v>159566</v>
      </c>
      <c r="F13" s="29">
        <f t="shared" si="1"/>
        <v>177017.55100000001</v>
      </c>
      <c r="G13" s="132">
        <f t="shared" si="1"/>
        <v>169452.13400000002</v>
      </c>
      <c r="H13" s="30">
        <f t="shared" si="1"/>
        <v>127895.64</v>
      </c>
      <c r="I13" s="20">
        <f t="shared" si="0"/>
        <v>0.80152187809433084</v>
      </c>
    </row>
    <row r="14" spans="1:9" ht="15.75" x14ac:dyDescent="0.25">
      <c r="A14" s="13"/>
      <c r="B14" s="40"/>
      <c r="C14" s="33"/>
      <c r="D14" s="43"/>
      <c r="E14" s="29"/>
      <c r="F14" s="33"/>
      <c r="G14" s="31"/>
      <c r="H14" s="30"/>
      <c r="I14" s="14"/>
    </row>
    <row r="15" spans="1:9" x14ac:dyDescent="0.25">
      <c r="A15" s="12" t="s">
        <v>13</v>
      </c>
      <c r="B15" s="39">
        <f>97402-11691</f>
        <v>85711</v>
      </c>
      <c r="C15" s="27">
        <f>114023-7141.442-200</f>
        <v>106681.558</v>
      </c>
      <c r="D15" s="42">
        <v>97870</v>
      </c>
      <c r="E15" s="25">
        <v>103845</v>
      </c>
      <c r="F15" s="27">
        <v>123342.692</v>
      </c>
      <c r="G15" s="26">
        <f>441184-348619.619-435</f>
        <v>92129.380999999994</v>
      </c>
      <c r="H15" s="28">
        <f>105898-40</f>
        <v>105858</v>
      </c>
      <c r="I15" s="19">
        <f t="shared" si="0"/>
        <v>1.0193846598295537</v>
      </c>
    </row>
    <row r="16" spans="1:9" x14ac:dyDescent="0.25">
      <c r="A16" s="12" t="s">
        <v>14</v>
      </c>
      <c r="B16" s="39">
        <v>95643</v>
      </c>
      <c r="C16" s="27">
        <v>126092</v>
      </c>
      <c r="D16" s="42">
        <v>36023</v>
      </c>
      <c r="E16" s="25">
        <v>137375</v>
      </c>
      <c r="F16" s="27">
        <v>137415.58600000001</v>
      </c>
      <c r="G16" s="26">
        <v>107462.47100000001</v>
      </c>
      <c r="H16" s="28">
        <v>32890</v>
      </c>
      <c r="I16" s="19">
        <f t="shared" si="0"/>
        <v>0.23941765241128299</v>
      </c>
    </row>
    <row r="17" spans="1:9" ht="15.75" x14ac:dyDescent="0.25">
      <c r="A17" s="15" t="s">
        <v>15</v>
      </c>
      <c r="B17" s="40">
        <f>SUM(B15:B16)</f>
        <v>181354</v>
      </c>
      <c r="C17" s="40">
        <f>SUM(C15:C16)</f>
        <v>232773.55800000002</v>
      </c>
      <c r="D17" s="32">
        <f t="shared" ref="D17:H17" si="2">SUM(D15:D16)</f>
        <v>133893</v>
      </c>
      <c r="E17" s="29">
        <f t="shared" si="2"/>
        <v>241220</v>
      </c>
      <c r="F17" s="29">
        <f t="shared" si="2"/>
        <v>260758.27799999999</v>
      </c>
      <c r="G17" s="132">
        <f t="shared" si="2"/>
        <v>199591.85200000001</v>
      </c>
      <c r="H17" s="30">
        <f t="shared" si="2"/>
        <v>138748</v>
      </c>
      <c r="I17" s="20">
        <f t="shared" si="0"/>
        <v>0.57519277008539926</v>
      </c>
    </row>
    <row r="18" spans="1:9" ht="16.5" thickBot="1" x14ac:dyDescent="0.3">
      <c r="A18" s="106"/>
      <c r="B18" s="107"/>
      <c r="C18" s="108"/>
      <c r="D18" s="109"/>
      <c r="E18" s="133"/>
      <c r="F18" s="108"/>
      <c r="G18" s="134"/>
      <c r="H18" s="110"/>
      <c r="I18" s="111"/>
    </row>
    <row r="19" spans="1:9" ht="16.5" thickBot="1" x14ac:dyDescent="0.3">
      <c r="A19" s="94" t="s">
        <v>16</v>
      </c>
      <c r="B19" s="120">
        <f>+B13-B17</f>
        <v>-56929</v>
      </c>
      <c r="C19" s="120">
        <f>+C13-C17</f>
        <v>-61278.558000000019</v>
      </c>
      <c r="D19" s="35">
        <f t="shared" ref="D19:H19" si="3">+D13-D17</f>
        <v>34866</v>
      </c>
      <c r="E19" s="34">
        <f t="shared" si="3"/>
        <v>-81654</v>
      </c>
      <c r="F19" s="34">
        <f t="shared" si="3"/>
        <v>-83740.726999999984</v>
      </c>
      <c r="G19" s="135">
        <f t="shared" si="3"/>
        <v>-30139.717999999993</v>
      </c>
      <c r="H19" s="151">
        <f t="shared" si="3"/>
        <v>-10852.36</v>
      </c>
      <c r="I19" s="121">
        <f t="shared" si="0"/>
        <v>0.1329066549097411</v>
      </c>
    </row>
    <row r="20" spans="1:9" ht="15.75" x14ac:dyDescent="0.25">
      <c r="A20" s="112"/>
      <c r="B20" s="113"/>
      <c r="C20" s="114"/>
      <c r="D20" s="115"/>
      <c r="E20" s="116"/>
      <c r="F20" s="117"/>
      <c r="G20" s="136"/>
      <c r="H20" s="118"/>
      <c r="I20" s="119"/>
    </row>
    <row r="21" spans="1:9" x14ac:dyDescent="0.25">
      <c r="A21" s="92" t="s">
        <v>44</v>
      </c>
      <c r="B21" s="39">
        <v>-4380</v>
      </c>
      <c r="C21" s="27">
        <v>-4380</v>
      </c>
      <c r="D21" s="42">
        <v>-4380</v>
      </c>
      <c r="E21" s="25">
        <v>-6340</v>
      </c>
      <c r="F21" s="27">
        <v>-6340</v>
      </c>
      <c r="G21" s="26">
        <v>-4015</v>
      </c>
      <c r="H21" s="152">
        <v>-7884</v>
      </c>
      <c r="I21" s="19">
        <f t="shared" ref="I21" si="4">+H21/E21</f>
        <v>1.2435331230283913</v>
      </c>
    </row>
    <row r="22" spans="1:9" x14ac:dyDescent="0.25">
      <c r="A22" s="92" t="s">
        <v>45</v>
      </c>
      <c r="B22" s="39">
        <v>40000</v>
      </c>
      <c r="C22" s="27">
        <v>40000</v>
      </c>
      <c r="D22" s="42">
        <v>0</v>
      </c>
      <c r="E22" s="25">
        <v>40000</v>
      </c>
      <c r="F22" s="27">
        <v>36911.726999999999</v>
      </c>
      <c r="G22" s="26">
        <v>36912</v>
      </c>
      <c r="H22" s="28">
        <v>0</v>
      </c>
      <c r="I22" s="93" t="s">
        <v>17</v>
      </c>
    </row>
    <row r="23" spans="1:9" ht="30" x14ac:dyDescent="0.25">
      <c r="A23" s="16" t="s">
        <v>112</v>
      </c>
      <c r="B23" s="39">
        <f>33000-11691</f>
        <v>21309</v>
      </c>
      <c r="C23" s="27">
        <f>33000-7141.442-200</f>
        <v>25658.558000000001</v>
      </c>
      <c r="D23" s="42">
        <v>-30486</v>
      </c>
      <c r="E23" s="25">
        <v>47994</v>
      </c>
      <c r="F23" s="27">
        <v>53169</v>
      </c>
      <c r="G23" s="26">
        <v>-2757.3989999999999</v>
      </c>
      <c r="H23" s="28">
        <f>31037-12300.6</f>
        <v>18736.400000000001</v>
      </c>
      <c r="I23" s="19">
        <f t="shared" si="0"/>
        <v>0.39039046547485107</v>
      </c>
    </row>
    <row r="24" spans="1:9" ht="15.75" x14ac:dyDescent="0.25">
      <c r="A24" s="15" t="s">
        <v>18</v>
      </c>
      <c r="B24" s="40">
        <f>SUM(B21:B23)</f>
        <v>56929</v>
      </c>
      <c r="C24" s="40">
        <f t="shared" ref="C24:H24" si="5">SUM(C21:C23)</f>
        <v>61278.558000000005</v>
      </c>
      <c r="D24" s="40">
        <f t="shared" si="5"/>
        <v>-34866</v>
      </c>
      <c r="E24" s="40">
        <f t="shared" si="5"/>
        <v>81654</v>
      </c>
      <c r="F24" s="40">
        <f t="shared" si="5"/>
        <v>83740.726999999999</v>
      </c>
      <c r="G24" s="132">
        <f t="shared" si="5"/>
        <v>30139.600999999999</v>
      </c>
      <c r="H24" s="30">
        <f t="shared" si="5"/>
        <v>10852.400000000001</v>
      </c>
      <c r="I24" s="20">
        <f t="shared" ref="I24" si="6">+H24/E24</f>
        <v>0.13290714478163962</v>
      </c>
    </row>
    <row r="25" spans="1:9" ht="25.5" x14ac:dyDescent="0.25">
      <c r="A25" s="45" t="s">
        <v>113</v>
      </c>
      <c r="B25" s="46">
        <v>29452</v>
      </c>
      <c r="C25" s="47">
        <v>29452</v>
      </c>
      <c r="D25" s="48">
        <v>59938</v>
      </c>
      <c r="E25" s="49">
        <v>59938</v>
      </c>
      <c r="F25" s="50">
        <v>59938</v>
      </c>
      <c r="G25" s="137">
        <v>46380</v>
      </c>
      <c r="H25" s="51">
        <v>31037</v>
      </c>
      <c r="I25" s="52"/>
    </row>
    <row r="26" spans="1:9" ht="15.75" thickBot="1" x14ac:dyDescent="0.3">
      <c r="A26" s="122" t="s">
        <v>46</v>
      </c>
      <c r="B26" s="123"/>
      <c r="C26" s="124"/>
      <c r="D26" s="125"/>
      <c r="E26" s="126"/>
      <c r="F26" s="124"/>
      <c r="G26" s="138"/>
      <c r="H26" s="127">
        <f>+H25+H21+H19</f>
        <v>12300.64</v>
      </c>
      <c r="I26" s="128"/>
    </row>
    <row r="27" spans="1:9" ht="16.5" thickBot="1" x14ac:dyDescent="0.3">
      <c r="A27" s="17" t="s">
        <v>19</v>
      </c>
      <c r="B27" s="34">
        <f t="shared" ref="B27:H27" si="7">+B24+B19</f>
        <v>0</v>
      </c>
      <c r="C27" s="34">
        <f t="shared" si="7"/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135">
        <f t="shared" si="7"/>
        <v>-0.11699999999473221</v>
      </c>
      <c r="H27" s="34">
        <f t="shared" si="7"/>
        <v>4.0000000000873115E-2</v>
      </c>
      <c r="I27" s="18" t="s">
        <v>17</v>
      </c>
    </row>
    <row r="28" spans="1:9" ht="15.75" x14ac:dyDescent="0.25">
      <c r="A28" s="7"/>
      <c r="B28" s="1"/>
      <c r="C28" s="1"/>
      <c r="D28" s="1"/>
      <c r="E28" s="1"/>
      <c r="F28" s="1"/>
      <c r="G28" s="1"/>
      <c r="H28" s="1"/>
      <c r="I28" s="1"/>
    </row>
    <row r="29" spans="1:9" ht="29.45" customHeight="1" x14ac:dyDescent="0.25">
      <c r="A29" s="164" t="s">
        <v>111</v>
      </c>
      <c r="B29" s="164"/>
      <c r="C29" s="164"/>
      <c r="D29" s="164"/>
      <c r="E29" s="164"/>
      <c r="F29" s="164"/>
      <c r="G29" s="164"/>
      <c r="H29" s="164"/>
      <c r="I29" s="164"/>
    </row>
    <row r="30" spans="1:9" ht="15.75" x14ac:dyDescent="0.25">
      <c r="A30" s="7"/>
      <c r="B30" s="1"/>
      <c r="C30" s="1"/>
      <c r="D30" s="1"/>
      <c r="E30" s="1"/>
      <c r="F30" s="1"/>
      <c r="G30" s="1"/>
      <c r="H30" s="1"/>
      <c r="I30" s="1"/>
    </row>
    <row r="31" spans="1:9" ht="93.6" customHeight="1" x14ac:dyDescent="0.25">
      <c r="A31" s="154" t="s">
        <v>104</v>
      </c>
      <c r="B31" s="154"/>
      <c r="C31" s="154"/>
      <c r="D31" s="154"/>
      <c r="E31" s="154"/>
      <c r="F31" s="154"/>
      <c r="G31" s="154"/>
      <c r="H31" s="154"/>
      <c r="I31" s="154"/>
    </row>
    <row r="32" spans="1:9" ht="16.899999999999999" customHeight="1" x14ac:dyDescent="0.25">
      <c r="A32" s="7"/>
      <c r="B32" s="56"/>
      <c r="C32" s="56"/>
      <c r="D32" s="56"/>
      <c r="E32" s="56"/>
      <c r="F32" s="1"/>
      <c r="G32" s="1"/>
      <c r="H32" s="1"/>
      <c r="I32" s="1"/>
    </row>
    <row r="33" spans="1:9" ht="55.9" customHeight="1" x14ac:dyDescent="0.25">
      <c r="A33" s="154" t="s">
        <v>114</v>
      </c>
      <c r="B33" s="154"/>
      <c r="C33" s="154"/>
      <c r="D33" s="154"/>
      <c r="E33" s="154"/>
      <c r="F33" s="154"/>
      <c r="G33" s="154"/>
      <c r="H33" s="154"/>
      <c r="I33" s="154"/>
    </row>
    <row r="34" spans="1:9" ht="12.6" customHeight="1" x14ac:dyDescent="0.25">
      <c r="A34" s="7"/>
    </row>
    <row r="35" spans="1:9" ht="33.6" customHeight="1" x14ac:dyDescent="0.25">
      <c r="A35" s="154" t="s">
        <v>105</v>
      </c>
      <c r="B35" s="154"/>
      <c r="C35" s="154"/>
      <c r="D35" s="154"/>
      <c r="E35" s="154"/>
      <c r="F35" s="154"/>
      <c r="G35" s="154"/>
      <c r="H35" s="154"/>
      <c r="I35" s="154"/>
    </row>
    <row r="36" spans="1:9" ht="15.75" x14ac:dyDescent="0.25">
      <c r="A36" s="7"/>
    </row>
    <row r="37" spans="1:9" ht="15.75" x14ac:dyDescent="0.25">
      <c r="A37" s="7"/>
      <c r="E37" s="139" t="s">
        <v>106</v>
      </c>
      <c r="G37" s="140">
        <v>43794</v>
      </c>
    </row>
    <row r="38" spans="1:9" ht="15.75" x14ac:dyDescent="0.25">
      <c r="A38" s="7"/>
      <c r="E38" s="139" t="s">
        <v>109</v>
      </c>
      <c r="G38" s="140">
        <v>43794</v>
      </c>
    </row>
    <row r="39" spans="1:9" ht="15.75" x14ac:dyDescent="0.25">
      <c r="A39" s="7"/>
      <c r="E39" s="141" t="s">
        <v>118</v>
      </c>
      <c r="F39" s="142"/>
      <c r="G39" s="143">
        <v>43815</v>
      </c>
    </row>
    <row r="40" spans="1:9" ht="15.75" x14ac:dyDescent="0.25">
      <c r="A40" s="7"/>
    </row>
    <row r="41" spans="1:9" x14ac:dyDescent="0.25">
      <c r="E41" s="139" t="s">
        <v>107</v>
      </c>
      <c r="G41" s="140">
        <v>43798</v>
      </c>
    </row>
    <row r="43" spans="1:9" x14ac:dyDescent="0.25">
      <c r="E43" s="139" t="s">
        <v>108</v>
      </c>
      <c r="G43" s="140">
        <v>43798</v>
      </c>
    </row>
    <row r="442" spans="1:10" x14ac:dyDescent="0.25">
      <c r="A442" s="8"/>
      <c r="B442" s="1"/>
      <c r="C442" s="1"/>
      <c r="D442" s="1"/>
      <c r="E442" s="1"/>
      <c r="F442" s="1"/>
      <c r="G442" s="1"/>
      <c r="H442" s="1"/>
      <c r="I442" s="1"/>
      <c r="J442" s="8"/>
    </row>
  </sheetData>
  <mergeCells count="9">
    <mergeCell ref="A35:I35"/>
    <mergeCell ref="A33:I33"/>
    <mergeCell ref="A31:I31"/>
    <mergeCell ref="B6:D6"/>
    <mergeCell ref="A6:A7"/>
    <mergeCell ref="E6:G6"/>
    <mergeCell ref="H6:H7"/>
    <mergeCell ref="I6:I7"/>
    <mergeCell ref="A29:I29"/>
  </mergeCells>
  <pageMargins left="0.25" right="0.25" top="0.75" bottom="0.75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0"/>
  <sheetViews>
    <sheetView tabSelected="1" zoomScaleNormal="100" workbookViewId="0"/>
  </sheetViews>
  <sheetFormatPr defaultRowHeight="15" x14ac:dyDescent="0.25"/>
  <cols>
    <col min="1" max="1" width="10.42578125" customWidth="1"/>
    <col min="2" max="2" width="38.28515625" customWidth="1"/>
    <col min="3" max="3" width="16.7109375" hidden="1" customWidth="1"/>
    <col min="4" max="4" width="18.85546875" hidden="1" customWidth="1"/>
    <col min="5" max="5" width="0.140625" customWidth="1"/>
    <col min="6" max="6" width="17.7109375" customWidth="1"/>
    <col min="7" max="7" width="17.42578125" customWidth="1"/>
    <col min="8" max="8" width="17.28515625" customWidth="1"/>
    <col min="9" max="9" width="14.7109375" customWidth="1"/>
    <col min="10" max="10" width="16.85546875" customWidth="1"/>
  </cols>
  <sheetData>
    <row r="1" spans="1:10" ht="23.25" x14ac:dyDescent="0.35">
      <c r="A1" s="57" t="s">
        <v>22</v>
      </c>
      <c r="B1" s="57"/>
      <c r="C1" s="54"/>
      <c r="D1" s="54"/>
      <c r="E1" s="54"/>
      <c r="F1" s="64"/>
      <c r="G1" s="59"/>
      <c r="H1" s="59"/>
      <c r="I1" s="64"/>
      <c r="J1" s="58"/>
    </row>
    <row r="2" spans="1:10" x14ac:dyDescent="0.25">
      <c r="A2" s="56"/>
      <c r="B2" s="55"/>
      <c r="C2" s="56"/>
      <c r="D2" s="56"/>
      <c r="E2" s="56"/>
      <c r="F2" s="56"/>
      <c r="G2" s="56"/>
      <c r="H2" s="56"/>
      <c r="I2" s="56"/>
      <c r="J2" s="56"/>
    </row>
    <row r="3" spans="1:10" ht="18.75" x14ac:dyDescent="0.3">
      <c r="A3" s="62" t="s">
        <v>41</v>
      </c>
      <c r="B3" s="62"/>
      <c r="C3" s="56"/>
      <c r="D3" s="56"/>
      <c r="E3" s="56"/>
      <c r="F3" s="56"/>
      <c r="G3" s="56"/>
      <c r="H3" s="56"/>
      <c r="I3" s="56"/>
      <c r="J3" s="56"/>
    </row>
    <row r="4" spans="1:10" ht="19.5" thickBot="1" x14ac:dyDescent="0.35">
      <c r="A4" s="62"/>
      <c r="B4" s="62"/>
      <c r="C4" s="55"/>
      <c r="D4" s="55"/>
      <c r="E4" s="55"/>
      <c r="F4" s="55"/>
      <c r="G4" s="55"/>
      <c r="H4" s="55"/>
      <c r="I4" s="55"/>
      <c r="J4" s="55"/>
    </row>
    <row r="5" spans="1:10" ht="15.75" x14ac:dyDescent="0.25">
      <c r="A5" s="165" t="s">
        <v>1</v>
      </c>
      <c r="B5" s="166"/>
      <c r="C5" s="155" t="s">
        <v>2</v>
      </c>
      <c r="D5" s="156"/>
      <c r="E5" s="156"/>
      <c r="F5" s="155" t="s">
        <v>3</v>
      </c>
      <c r="G5" s="156"/>
      <c r="H5" s="157"/>
      <c r="I5" s="160" t="s">
        <v>4</v>
      </c>
      <c r="J5" s="162" t="s">
        <v>5</v>
      </c>
    </row>
    <row r="6" spans="1:10" ht="30" customHeight="1" thickBot="1" x14ac:dyDescent="0.3">
      <c r="A6" s="167"/>
      <c r="B6" s="168"/>
      <c r="C6" s="87" t="s">
        <v>6</v>
      </c>
      <c r="D6" s="129" t="s">
        <v>24</v>
      </c>
      <c r="E6" s="88" t="s">
        <v>7</v>
      </c>
      <c r="F6" s="87" t="s">
        <v>6</v>
      </c>
      <c r="G6" s="129" t="s">
        <v>100</v>
      </c>
      <c r="H6" s="89" t="s">
        <v>101</v>
      </c>
      <c r="I6" s="161"/>
      <c r="J6" s="163"/>
    </row>
    <row r="7" spans="1:10" x14ac:dyDescent="0.25">
      <c r="A7" s="90" t="s">
        <v>8</v>
      </c>
      <c r="B7" s="90"/>
      <c r="C7" s="38">
        <v>72655</v>
      </c>
      <c r="D7" s="23">
        <v>88389</v>
      </c>
      <c r="E7" s="36">
        <v>97313</v>
      </c>
      <c r="F7" s="21">
        <v>98604</v>
      </c>
      <c r="G7" s="23">
        <v>100468</v>
      </c>
      <c r="H7" s="22">
        <v>92685.429000000004</v>
      </c>
      <c r="I7" s="24">
        <v>105780</v>
      </c>
      <c r="J7" s="53">
        <f>+I7/F7</f>
        <v>1.0727759522940246</v>
      </c>
    </row>
    <row r="8" spans="1:10" x14ac:dyDescent="0.25">
      <c r="A8" s="91" t="s">
        <v>9</v>
      </c>
      <c r="B8" s="91"/>
      <c r="C8" s="39">
        <v>11003</v>
      </c>
      <c r="D8" s="27">
        <v>11219</v>
      </c>
      <c r="E8" s="37">
        <v>12069</v>
      </c>
      <c r="F8" s="25">
        <v>12851</v>
      </c>
      <c r="G8" s="27">
        <v>13507.328</v>
      </c>
      <c r="H8" s="26">
        <v>13833.918</v>
      </c>
      <c r="I8" s="28">
        <v>11538</v>
      </c>
      <c r="J8" s="53">
        <f t="shared" ref="J8:J12" si="0">+I8/F8</f>
        <v>0.89782896272663604</v>
      </c>
    </row>
    <row r="9" spans="1:10" x14ac:dyDescent="0.25">
      <c r="A9" s="91" t="s">
        <v>23</v>
      </c>
      <c r="B9" s="91"/>
      <c r="C9" s="39">
        <v>5020</v>
      </c>
      <c r="D9" s="27">
        <v>5020</v>
      </c>
      <c r="E9" s="37">
        <v>521</v>
      </c>
      <c r="F9" s="25">
        <v>3695</v>
      </c>
      <c r="G9" s="27">
        <v>3695</v>
      </c>
      <c r="H9" s="26">
        <v>2582</v>
      </c>
      <c r="I9" s="28">
        <v>4057.64</v>
      </c>
      <c r="J9" s="53">
        <f t="shared" si="0"/>
        <v>1.0981434370771312</v>
      </c>
    </row>
    <row r="10" spans="1:10" x14ac:dyDescent="0.25">
      <c r="A10" s="91" t="s">
        <v>10</v>
      </c>
      <c r="B10" s="91"/>
      <c r="C10" s="39"/>
      <c r="D10" s="27"/>
      <c r="E10" s="37"/>
      <c r="F10" s="25"/>
      <c r="G10" s="27"/>
      <c r="H10" s="26">
        <v>0</v>
      </c>
      <c r="I10" s="28">
        <v>100</v>
      </c>
      <c r="J10" s="53"/>
    </row>
    <row r="11" spans="1:10" ht="15.75" thickBot="1" x14ac:dyDescent="0.3">
      <c r="A11" s="91" t="s">
        <v>11</v>
      </c>
      <c r="B11" s="91"/>
      <c r="C11" s="39">
        <v>35747</v>
      </c>
      <c r="D11" s="27">
        <v>66867</v>
      </c>
      <c r="E11" s="37">
        <v>58856</v>
      </c>
      <c r="F11" s="25">
        <v>44416</v>
      </c>
      <c r="G11" s="27">
        <v>59347.703000000001</v>
      </c>
      <c r="H11" s="26">
        <f>172.118+12085.8+10079.936+8013.068+30000</f>
        <v>60350.921999999999</v>
      </c>
      <c r="I11" s="28">
        <v>6420</v>
      </c>
      <c r="J11" s="53">
        <f t="shared" si="0"/>
        <v>0.14454250720461095</v>
      </c>
    </row>
    <row r="12" spans="1:10" ht="16.5" thickBot="1" x14ac:dyDescent="0.3">
      <c r="A12" s="171" t="s">
        <v>12</v>
      </c>
      <c r="B12" s="172"/>
      <c r="C12" s="99">
        <f t="shared" ref="C12:I12" si="1">SUM(C7:C11)</f>
        <v>124425</v>
      </c>
      <c r="D12" s="99">
        <f t="shared" si="1"/>
        <v>171495</v>
      </c>
      <c r="E12" s="130">
        <f t="shared" si="1"/>
        <v>168759</v>
      </c>
      <c r="F12" s="99">
        <f t="shared" si="1"/>
        <v>159566</v>
      </c>
      <c r="G12" s="99">
        <f t="shared" si="1"/>
        <v>177018.03099999999</v>
      </c>
      <c r="H12" s="99">
        <f t="shared" si="1"/>
        <v>169452.269</v>
      </c>
      <c r="I12" s="86">
        <f t="shared" si="1"/>
        <v>127895.64</v>
      </c>
      <c r="J12" s="153">
        <f t="shared" si="0"/>
        <v>0.80152187809433084</v>
      </c>
    </row>
    <row r="13" spans="1:10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.75" x14ac:dyDescent="0.3">
      <c r="A14" s="62" t="s">
        <v>42</v>
      </c>
      <c r="B14" s="62"/>
      <c r="C14" s="56"/>
      <c r="D14" s="56"/>
      <c r="E14" s="56"/>
      <c r="F14" s="55"/>
      <c r="G14" s="55"/>
      <c r="H14" s="55"/>
      <c r="I14" s="55"/>
      <c r="J14" s="55"/>
    </row>
    <row r="15" spans="1:10" ht="19.5" thickBot="1" x14ac:dyDescent="0.35">
      <c r="A15" s="62"/>
      <c r="B15" s="62"/>
      <c r="C15" s="55"/>
      <c r="D15" s="55"/>
      <c r="E15" s="55"/>
      <c r="F15" s="55"/>
      <c r="G15" s="55"/>
      <c r="H15" s="55"/>
      <c r="I15" s="55"/>
      <c r="J15" s="55"/>
    </row>
    <row r="16" spans="1:10" ht="15.75" x14ac:dyDescent="0.25">
      <c r="A16" s="165" t="s">
        <v>47</v>
      </c>
      <c r="B16" s="166"/>
      <c r="C16" s="155" t="s">
        <v>2</v>
      </c>
      <c r="D16" s="156"/>
      <c r="E16" s="156"/>
      <c r="F16" s="155" t="s">
        <v>3</v>
      </c>
      <c r="G16" s="156"/>
      <c r="H16" s="157"/>
      <c r="I16" s="160" t="s">
        <v>4</v>
      </c>
      <c r="J16" s="162" t="s">
        <v>5</v>
      </c>
    </row>
    <row r="17" spans="1:10" ht="28.9" customHeight="1" thickBot="1" x14ac:dyDescent="0.3">
      <c r="A17" s="167"/>
      <c r="B17" s="168"/>
      <c r="C17" s="87" t="s">
        <v>6</v>
      </c>
      <c r="D17" s="87" t="s">
        <v>24</v>
      </c>
      <c r="E17" s="88" t="s">
        <v>7</v>
      </c>
      <c r="F17" s="87" t="s">
        <v>6</v>
      </c>
      <c r="G17" s="129" t="s">
        <v>100</v>
      </c>
      <c r="H17" s="89" t="s">
        <v>101</v>
      </c>
      <c r="I17" s="161"/>
      <c r="J17" s="163"/>
    </row>
    <row r="18" spans="1:10" x14ac:dyDescent="0.25">
      <c r="A18" s="169" t="s">
        <v>25</v>
      </c>
      <c r="B18" s="170"/>
      <c r="C18" s="96">
        <f>SUM(C19)</f>
        <v>100</v>
      </c>
      <c r="D18" s="96">
        <f t="shared" ref="D18:H18" si="2">SUM(D19)</f>
        <v>100</v>
      </c>
      <c r="E18" s="96">
        <f t="shared" si="2"/>
        <v>51</v>
      </c>
      <c r="F18" s="96">
        <f t="shared" si="2"/>
        <v>60</v>
      </c>
      <c r="G18" s="96">
        <f t="shared" si="2"/>
        <v>60</v>
      </c>
      <c r="H18" s="96">
        <f t="shared" si="2"/>
        <v>50.6</v>
      </c>
      <c r="I18" s="96">
        <f>SUM(I19)</f>
        <v>100</v>
      </c>
      <c r="J18" s="97">
        <f>+I18/F18</f>
        <v>1.6666666666666667</v>
      </c>
    </row>
    <row r="19" spans="1:10" ht="15.75" thickBot="1" x14ac:dyDescent="0.3">
      <c r="A19" s="91">
        <v>1014</v>
      </c>
      <c r="B19" s="91" t="s">
        <v>26</v>
      </c>
      <c r="C19" s="39">
        <v>100</v>
      </c>
      <c r="D19" s="27">
        <v>100</v>
      </c>
      <c r="E19" s="37">
        <v>51</v>
      </c>
      <c r="F19" s="25">
        <v>60</v>
      </c>
      <c r="G19" s="27">
        <v>60</v>
      </c>
      <c r="H19" s="27">
        <v>50.6</v>
      </c>
      <c r="I19" s="28">
        <v>100</v>
      </c>
      <c r="J19" s="53">
        <f t="shared" ref="J19:J90" si="3">+I19/F19</f>
        <v>1.6666666666666667</v>
      </c>
    </row>
    <row r="20" spans="1:10" x14ac:dyDescent="0.25">
      <c r="A20" s="169" t="s">
        <v>28</v>
      </c>
      <c r="B20" s="170"/>
      <c r="C20" s="96">
        <f t="shared" ref="C20:I20" si="4">SUM(C21:C30)</f>
        <v>27570</v>
      </c>
      <c r="D20" s="96">
        <f t="shared" si="4"/>
        <v>28072.959999999999</v>
      </c>
      <c r="E20" s="96">
        <f t="shared" si="4"/>
        <v>19134.669999999998</v>
      </c>
      <c r="F20" s="96">
        <f t="shared" si="4"/>
        <v>37375</v>
      </c>
      <c r="G20" s="96">
        <f t="shared" si="4"/>
        <v>35811</v>
      </c>
      <c r="H20" s="96">
        <f t="shared" si="4"/>
        <v>13348.948999999999</v>
      </c>
      <c r="I20" s="96">
        <f t="shared" si="4"/>
        <v>34761</v>
      </c>
      <c r="J20" s="97">
        <f>+I20/F20</f>
        <v>0.93006020066889628</v>
      </c>
    </row>
    <row r="21" spans="1:10" x14ac:dyDescent="0.25">
      <c r="A21" s="91">
        <v>2141</v>
      </c>
      <c r="B21" s="91" t="s">
        <v>27</v>
      </c>
      <c r="C21" s="39">
        <v>320</v>
      </c>
      <c r="D21" s="27">
        <v>320</v>
      </c>
      <c r="E21" s="37">
        <v>26.2</v>
      </c>
      <c r="F21" s="25">
        <v>505</v>
      </c>
      <c r="G21" s="27">
        <v>405</v>
      </c>
      <c r="H21" s="27">
        <v>23.63</v>
      </c>
      <c r="I21" s="28">
        <v>316</v>
      </c>
      <c r="J21" s="53">
        <f t="shared" si="3"/>
        <v>0.62574257425742574</v>
      </c>
    </row>
    <row r="22" spans="1:10" x14ac:dyDescent="0.25">
      <c r="A22" s="91">
        <v>2212</v>
      </c>
      <c r="B22" s="91" t="s">
        <v>48</v>
      </c>
      <c r="C22" s="39">
        <v>9220</v>
      </c>
      <c r="D22" s="27">
        <v>9770</v>
      </c>
      <c r="E22" s="37">
        <v>9247</v>
      </c>
      <c r="F22" s="25">
        <v>12105</v>
      </c>
      <c r="G22" s="27">
        <v>10055</v>
      </c>
      <c r="H22" s="27">
        <v>5511.018</v>
      </c>
      <c r="I22" s="28">
        <v>11130</v>
      </c>
      <c r="J22" s="53">
        <f t="shared" si="3"/>
        <v>0.919454770755886</v>
      </c>
    </row>
    <row r="23" spans="1:10" x14ac:dyDescent="0.25">
      <c r="A23" s="91">
        <v>2219</v>
      </c>
      <c r="B23" s="91" t="s">
        <v>49</v>
      </c>
      <c r="C23" s="39">
        <v>4690</v>
      </c>
      <c r="D23" s="27">
        <v>4722.5</v>
      </c>
      <c r="E23" s="37">
        <v>2467.6</v>
      </c>
      <c r="F23" s="25">
        <v>2770</v>
      </c>
      <c r="G23" s="27">
        <v>2770</v>
      </c>
      <c r="H23" s="27">
        <v>770.18799999999999</v>
      </c>
      <c r="I23" s="28">
        <v>4020</v>
      </c>
      <c r="J23" s="53">
        <f t="shared" si="3"/>
        <v>1.4512635379061372</v>
      </c>
    </row>
    <row r="24" spans="1:10" x14ac:dyDescent="0.25">
      <c r="A24" s="91">
        <v>2292</v>
      </c>
      <c r="B24" s="91" t="s">
        <v>50</v>
      </c>
      <c r="C24" s="39">
        <v>3300</v>
      </c>
      <c r="D24" s="27">
        <v>3470.46</v>
      </c>
      <c r="E24" s="37">
        <v>3467.67</v>
      </c>
      <c r="F24" s="25">
        <v>3750</v>
      </c>
      <c r="G24" s="27">
        <v>3780</v>
      </c>
      <c r="H24" s="27">
        <v>3586</v>
      </c>
      <c r="I24" s="28">
        <v>4500</v>
      </c>
      <c r="J24" s="53">
        <f t="shared" si="3"/>
        <v>1.2</v>
      </c>
    </row>
    <row r="25" spans="1:10" x14ac:dyDescent="0.25">
      <c r="A25" s="91">
        <v>2223</v>
      </c>
      <c r="B25" s="91" t="s">
        <v>51</v>
      </c>
      <c r="C25" s="39">
        <v>10</v>
      </c>
      <c r="D25" s="27">
        <v>10</v>
      </c>
      <c r="E25" s="37">
        <v>0</v>
      </c>
      <c r="F25" s="25">
        <v>5</v>
      </c>
      <c r="G25" s="27">
        <v>6</v>
      </c>
      <c r="H25" s="27">
        <v>5.8</v>
      </c>
      <c r="I25" s="28">
        <v>5</v>
      </c>
      <c r="J25" s="53">
        <f t="shared" si="3"/>
        <v>1</v>
      </c>
    </row>
    <row r="26" spans="1:10" x14ac:dyDescent="0.25">
      <c r="A26" s="91">
        <v>2229</v>
      </c>
      <c r="B26" s="91" t="s">
        <v>52</v>
      </c>
      <c r="C26" s="39">
        <v>200</v>
      </c>
      <c r="D26" s="27">
        <v>200</v>
      </c>
      <c r="E26" s="37">
        <v>163.30000000000001</v>
      </c>
      <c r="F26" s="25">
        <v>200</v>
      </c>
      <c r="G26" s="27">
        <v>200</v>
      </c>
      <c r="H26" s="27">
        <v>102.949</v>
      </c>
      <c r="I26" s="28">
        <v>200</v>
      </c>
      <c r="J26" s="53">
        <f t="shared" si="3"/>
        <v>1</v>
      </c>
    </row>
    <row r="27" spans="1:10" x14ac:dyDescent="0.25">
      <c r="A27" s="91">
        <v>2310</v>
      </c>
      <c r="B27" s="91" t="s">
        <v>53</v>
      </c>
      <c r="C27" s="39">
        <v>3500</v>
      </c>
      <c r="D27" s="27">
        <v>3250</v>
      </c>
      <c r="E27" s="37">
        <v>1360.2</v>
      </c>
      <c r="F27" s="25">
        <v>8200</v>
      </c>
      <c r="G27" s="27">
        <v>8750</v>
      </c>
      <c r="H27" s="27">
        <v>781.89499999999998</v>
      </c>
      <c r="I27" s="28">
        <v>2675</v>
      </c>
      <c r="J27" s="53">
        <f t="shared" si="3"/>
        <v>0.32621951219512196</v>
      </c>
    </row>
    <row r="28" spans="1:10" x14ac:dyDescent="0.25">
      <c r="A28" s="91">
        <v>2321</v>
      </c>
      <c r="B28" s="91" t="s">
        <v>54</v>
      </c>
      <c r="C28" s="39">
        <v>5780</v>
      </c>
      <c r="D28" s="27">
        <v>5780</v>
      </c>
      <c r="E28" s="37">
        <v>1855.1</v>
      </c>
      <c r="F28" s="25">
        <v>8530</v>
      </c>
      <c r="G28" s="27">
        <v>8530</v>
      </c>
      <c r="H28" s="27">
        <v>2471.8809999999999</v>
      </c>
      <c r="I28" s="28">
        <v>9915</v>
      </c>
      <c r="J28" s="53">
        <f t="shared" si="3"/>
        <v>1.1623681125439624</v>
      </c>
    </row>
    <row r="29" spans="1:10" x14ac:dyDescent="0.25">
      <c r="A29" s="91">
        <v>2341</v>
      </c>
      <c r="B29" s="91" t="s">
        <v>55</v>
      </c>
      <c r="C29" s="39">
        <v>550</v>
      </c>
      <c r="D29" s="27">
        <v>550</v>
      </c>
      <c r="E29" s="37">
        <v>547.6</v>
      </c>
      <c r="F29" s="25">
        <v>1310</v>
      </c>
      <c r="G29" s="27">
        <v>1315</v>
      </c>
      <c r="H29" s="27">
        <v>95.587999999999994</v>
      </c>
      <c r="I29" s="28">
        <v>1000</v>
      </c>
      <c r="J29" s="53">
        <f t="shared" si="3"/>
        <v>0.76335877862595425</v>
      </c>
    </row>
    <row r="30" spans="1:10" ht="15.75" thickBot="1" x14ac:dyDescent="0.3">
      <c r="A30" s="91">
        <v>2322</v>
      </c>
      <c r="B30" s="91" t="s">
        <v>56</v>
      </c>
      <c r="C30" s="39"/>
      <c r="D30" s="27"/>
      <c r="E30" s="37"/>
      <c r="F30" s="25"/>
      <c r="G30" s="27"/>
      <c r="H30" s="27"/>
      <c r="I30" s="28">
        <v>1000</v>
      </c>
      <c r="J30" s="53"/>
    </row>
    <row r="31" spans="1:10" x14ac:dyDescent="0.25">
      <c r="A31" s="169" t="s">
        <v>30</v>
      </c>
      <c r="B31" s="170"/>
      <c r="C31" s="96">
        <f>SUM(C32:C56)</f>
        <v>20714</v>
      </c>
      <c r="D31" s="96">
        <f>SUM(D32:D56)</f>
        <v>23383.98</v>
      </c>
      <c r="E31" s="96">
        <f>SUM(E32:E56)</f>
        <v>20936.587000000003</v>
      </c>
      <c r="F31" s="96">
        <f>SUM(F32:F56)-F33-F34</f>
        <v>23561</v>
      </c>
      <c r="G31" s="96">
        <f>SUM(G32:G56)-G33-G34</f>
        <v>24782.18</v>
      </c>
      <c r="H31" s="96">
        <f>SUM(H32:H56)-H33-H34</f>
        <v>20205.859999999997</v>
      </c>
      <c r="I31" s="96">
        <f>SUM(I32:I56)-I33-I34</f>
        <v>22584</v>
      </c>
      <c r="J31" s="97">
        <f>+I31/F31</f>
        <v>0.95853316922032172</v>
      </c>
    </row>
    <row r="32" spans="1:10" x14ac:dyDescent="0.25">
      <c r="A32" s="91">
        <v>3111</v>
      </c>
      <c r="B32" s="91" t="s">
        <v>57</v>
      </c>
      <c r="C32" s="39">
        <v>2210</v>
      </c>
      <c r="D32" s="27">
        <v>2567.1999999999998</v>
      </c>
      <c r="E32" s="37">
        <v>2567.1999999999998</v>
      </c>
      <c r="F32" s="25">
        <v>2440</v>
      </c>
      <c r="G32" s="27">
        <v>3018.18</v>
      </c>
      <c r="H32" s="27">
        <v>2832.9549999999999</v>
      </c>
      <c r="I32" s="28">
        <v>2550</v>
      </c>
      <c r="J32" s="53">
        <f t="shared" si="3"/>
        <v>1.0450819672131149</v>
      </c>
    </row>
    <row r="33" spans="1:10" x14ac:dyDescent="0.25">
      <c r="A33" s="91"/>
      <c r="B33" s="102" t="s">
        <v>116</v>
      </c>
      <c r="C33" s="39"/>
      <c r="D33" s="27"/>
      <c r="E33" s="37"/>
      <c r="F33" s="25"/>
      <c r="G33" s="27"/>
      <c r="H33" s="27"/>
      <c r="I33" s="150">
        <v>1170</v>
      </c>
      <c r="J33" s="53"/>
    </row>
    <row r="34" spans="1:10" x14ac:dyDescent="0.25">
      <c r="A34" s="91"/>
      <c r="B34" s="102" t="s">
        <v>117</v>
      </c>
      <c r="C34" s="39"/>
      <c r="D34" s="27"/>
      <c r="E34" s="37"/>
      <c r="F34" s="25"/>
      <c r="G34" s="27"/>
      <c r="H34" s="27"/>
      <c r="I34" s="150">
        <v>1380</v>
      </c>
      <c r="J34" s="53"/>
    </row>
    <row r="35" spans="1:10" x14ac:dyDescent="0.25">
      <c r="A35" s="91">
        <v>3113</v>
      </c>
      <c r="B35" s="91" t="s">
        <v>58</v>
      </c>
      <c r="C35" s="39">
        <v>6860</v>
      </c>
      <c r="D35" s="27">
        <v>8079.78</v>
      </c>
      <c r="E35" s="37">
        <v>7843.39</v>
      </c>
      <c r="F35" s="25">
        <v>8800</v>
      </c>
      <c r="G35" s="27">
        <v>9209</v>
      </c>
      <c r="H35" s="27">
        <v>8506.5920000000006</v>
      </c>
      <c r="I35" s="28">
        <v>8080</v>
      </c>
      <c r="J35" s="53">
        <f t="shared" si="3"/>
        <v>0.91818181818181821</v>
      </c>
    </row>
    <row r="36" spans="1:10" x14ac:dyDescent="0.25">
      <c r="A36" s="91">
        <v>3114</v>
      </c>
      <c r="B36" s="91" t="s">
        <v>59</v>
      </c>
      <c r="C36" s="39">
        <v>424</v>
      </c>
      <c r="D36" s="27">
        <v>424</v>
      </c>
      <c r="E36" s="37">
        <v>423.9</v>
      </c>
      <c r="F36" s="25">
        <v>430</v>
      </c>
      <c r="G36" s="27">
        <v>430</v>
      </c>
      <c r="H36" s="27">
        <v>403.06099999999998</v>
      </c>
      <c r="I36" s="28">
        <v>432</v>
      </c>
      <c r="J36" s="53">
        <f t="shared" si="3"/>
        <v>1.0046511627906978</v>
      </c>
    </row>
    <row r="37" spans="1:10" x14ac:dyDescent="0.25">
      <c r="A37" s="91">
        <v>3115</v>
      </c>
      <c r="B37" s="91" t="s">
        <v>36</v>
      </c>
      <c r="C37" s="39">
        <v>0</v>
      </c>
      <c r="D37" s="27">
        <v>260</v>
      </c>
      <c r="E37" s="37">
        <v>69</v>
      </c>
      <c r="F37" s="25">
        <v>200</v>
      </c>
      <c r="G37" s="27">
        <v>200</v>
      </c>
      <c r="H37" s="27">
        <v>164.1</v>
      </c>
      <c r="I37" s="28"/>
      <c r="J37" s="53"/>
    </row>
    <row r="38" spans="1:10" x14ac:dyDescent="0.25">
      <c r="A38" s="91">
        <v>3231</v>
      </c>
      <c r="B38" s="91" t="s">
        <v>60</v>
      </c>
      <c r="C38" s="39">
        <v>100</v>
      </c>
      <c r="D38" s="27">
        <v>100</v>
      </c>
      <c r="E38" s="37">
        <v>23.28</v>
      </c>
      <c r="F38" s="25">
        <v>30</v>
      </c>
      <c r="G38" s="27">
        <v>30</v>
      </c>
      <c r="H38" s="27">
        <v>6.1840000000000002</v>
      </c>
      <c r="I38" s="28">
        <v>30</v>
      </c>
      <c r="J38" s="53">
        <f t="shared" si="3"/>
        <v>1</v>
      </c>
    </row>
    <row r="39" spans="1:10" x14ac:dyDescent="0.25">
      <c r="A39" s="91">
        <v>3314</v>
      </c>
      <c r="B39" s="91" t="s">
        <v>61</v>
      </c>
      <c r="C39" s="39">
        <v>585</v>
      </c>
      <c r="D39" s="27">
        <v>585</v>
      </c>
      <c r="E39" s="37">
        <v>424.37</v>
      </c>
      <c r="F39" s="25">
        <v>622</v>
      </c>
      <c r="G39" s="27">
        <v>622</v>
      </c>
      <c r="H39" s="27">
        <v>367.32100000000003</v>
      </c>
      <c r="I39" s="28">
        <v>640</v>
      </c>
      <c r="J39" s="53">
        <f t="shared" si="3"/>
        <v>1.0289389067524115</v>
      </c>
    </row>
    <row r="40" spans="1:10" x14ac:dyDescent="0.25">
      <c r="A40" s="91">
        <v>3319</v>
      </c>
      <c r="B40" s="91" t="s">
        <v>62</v>
      </c>
      <c r="C40" s="39">
        <v>7</v>
      </c>
      <c r="D40" s="27">
        <v>7</v>
      </c>
      <c r="E40" s="37">
        <v>3</v>
      </c>
      <c r="F40" s="25">
        <v>3</v>
      </c>
      <c r="G40" s="27">
        <v>3</v>
      </c>
      <c r="H40" s="27">
        <v>0</v>
      </c>
      <c r="I40" s="28">
        <v>3</v>
      </c>
      <c r="J40" s="53">
        <f t="shared" si="3"/>
        <v>1</v>
      </c>
    </row>
    <row r="41" spans="1:10" x14ac:dyDescent="0.25">
      <c r="A41" s="91">
        <v>3322</v>
      </c>
      <c r="B41" s="91" t="s">
        <v>37</v>
      </c>
      <c r="C41" s="39">
        <v>450</v>
      </c>
      <c r="D41" s="27">
        <v>550</v>
      </c>
      <c r="E41" s="37">
        <v>546.26</v>
      </c>
      <c r="F41" s="25">
        <v>795</v>
      </c>
      <c r="G41" s="27">
        <v>870</v>
      </c>
      <c r="H41" s="27">
        <v>565.80700000000002</v>
      </c>
      <c r="I41" s="28">
        <v>607</v>
      </c>
      <c r="J41" s="53">
        <f t="shared" si="3"/>
        <v>0.7635220125786164</v>
      </c>
    </row>
    <row r="42" spans="1:10" ht="32.450000000000003" customHeight="1" x14ac:dyDescent="0.25">
      <c r="A42" s="91">
        <v>3326</v>
      </c>
      <c r="B42" s="144" t="s">
        <v>115</v>
      </c>
      <c r="C42" s="39">
        <v>80</v>
      </c>
      <c r="D42" s="27">
        <v>80</v>
      </c>
      <c r="E42" s="37">
        <v>62.87</v>
      </c>
      <c r="F42" s="25">
        <v>80</v>
      </c>
      <c r="G42" s="27">
        <v>100</v>
      </c>
      <c r="H42" s="27">
        <v>28.75</v>
      </c>
      <c r="I42" s="28">
        <v>575</v>
      </c>
      <c r="J42" s="53">
        <f t="shared" si="3"/>
        <v>7.1875</v>
      </c>
    </row>
    <row r="43" spans="1:10" x14ac:dyDescent="0.25">
      <c r="A43" s="91">
        <v>3341</v>
      </c>
      <c r="B43" s="91" t="s">
        <v>63</v>
      </c>
      <c r="C43" s="39">
        <v>40</v>
      </c>
      <c r="D43" s="27">
        <v>40</v>
      </c>
      <c r="E43" s="37">
        <v>39.96</v>
      </c>
      <c r="F43" s="25">
        <v>50</v>
      </c>
      <c r="G43" s="27">
        <v>50</v>
      </c>
      <c r="H43" s="27">
        <v>42.767000000000003</v>
      </c>
      <c r="I43" s="28">
        <v>100</v>
      </c>
      <c r="J43" s="53">
        <f t="shared" si="3"/>
        <v>2</v>
      </c>
    </row>
    <row r="44" spans="1:10" x14ac:dyDescent="0.25">
      <c r="A44" s="91">
        <v>3349</v>
      </c>
      <c r="B44" s="91" t="s">
        <v>64</v>
      </c>
      <c r="C44" s="39">
        <v>385</v>
      </c>
      <c r="D44" s="27">
        <v>385</v>
      </c>
      <c r="E44" s="37">
        <v>362.08</v>
      </c>
      <c r="F44" s="25">
        <v>365</v>
      </c>
      <c r="G44" s="27">
        <v>395</v>
      </c>
      <c r="H44" s="27">
        <v>362.84100000000001</v>
      </c>
      <c r="I44" s="28">
        <v>410</v>
      </c>
      <c r="J44" s="53">
        <f t="shared" si="3"/>
        <v>1.1232876712328768</v>
      </c>
    </row>
    <row r="45" spans="1:10" x14ac:dyDescent="0.25">
      <c r="A45" s="91">
        <v>3392</v>
      </c>
      <c r="B45" s="91" t="s">
        <v>65</v>
      </c>
      <c r="C45" s="39">
        <v>350</v>
      </c>
      <c r="D45" s="27">
        <v>450</v>
      </c>
      <c r="E45" s="37">
        <v>423.2</v>
      </c>
      <c r="F45" s="25">
        <v>430</v>
      </c>
      <c r="G45" s="27">
        <v>430</v>
      </c>
      <c r="H45" s="27">
        <v>343.34100000000001</v>
      </c>
      <c r="I45" s="28">
        <v>430</v>
      </c>
      <c r="J45" s="53">
        <f t="shared" ref="J45" si="5">+I45/F45</f>
        <v>1</v>
      </c>
    </row>
    <row r="46" spans="1:10" x14ac:dyDescent="0.25">
      <c r="A46" s="91">
        <v>3399</v>
      </c>
      <c r="B46" s="91" t="s">
        <v>66</v>
      </c>
      <c r="C46" s="39">
        <v>1300</v>
      </c>
      <c r="D46" s="27">
        <v>1428</v>
      </c>
      <c r="E46" s="37">
        <v>1282.93</v>
      </c>
      <c r="F46" s="25">
        <v>1263</v>
      </c>
      <c r="G46" s="27">
        <v>1378</v>
      </c>
      <c r="H46" s="27">
        <v>1026.741</v>
      </c>
      <c r="I46" s="28">
        <v>1650</v>
      </c>
      <c r="J46" s="53">
        <f t="shared" ref="J46:J47" si="6">+I46/F46</f>
        <v>1.3064133016627077</v>
      </c>
    </row>
    <row r="47" spans="1:10" x14ac:dyDescent="0.25">
      <c r="A47" s="91">
        <v>3412</v>
      </c>
      <c r="B47" s="91" t="s">
        <v>67</v>
      </c>
      <c r="C47" s="39">
        <v>23</v>
      </c>
      <c r="D47" s="27">
        <v>23</v>
      </c>
      <c r="E47" s="37">
        <v>19.555</v>
      </c>
      <c r="F47" s="25">
        <v>20</v>
      </c>
      <c r="G47" s="27">
        <v>25</v>
      </c>
      <c r="H47" s="27">
        <v>22.276</v>
      </c>
      <c r="I47" s="28">
        <v>25</v>
      </c>
      <c r="J47" s="53">
        <f t="shared" si="6"/>
        <v>1.25</v>
      </c>
    </row>
    <row r="48" spans="1:10" x14ac:dyDescent="0.25">
      <c r="A48" s="91">
        <v>3419</v>
      </c>
      <c r="B48" s="91" t="s">
        <v>68</v>
      </c>
      <c r="C48" s="39">
        <v>650</v>
      </c>
      <c r="D48" s="27">
        <v>976</v>
      </c>
      <c r="E48" s="37">
        <v>833.5</v>
      </c>
      <c r="F48" s="25">
        <v>1150</v>
      </c>
      <c r="G48" s="27">
        <v>690</v>
      </c>
      <c r="H48" s="27">
        <v>630.87199999999996</v>
      </c>
      <c r="I48" s="28">
        <v>540</v>
      </c>
      <c r="J48" s="53">
        <f t="shared" si="3"/>
        <v>0.46956521739130436</v>
      </c>
    </row>
    <row r="49" spans="1:10" x14ac:dyDescent="0.25">
      <c r="A49" s="91">
        <v>3421</v>
      </c>
      <c r="B49" s="91" t="s">
        <v>69</v>
      </c>
      <c r="C49" s="39">
        <v>2180</v>
      </c>
      <c r="D49" s="27">
        <v>2304</v>
      </c>
      <c r="E49" s="37">
        <v>1788.4880000000001</v>
      </c>
      <c r="F49" s="25">
        <v>1783</v>
      </c>
      <c r="G49" s="27">
        <v>2282</v>
      </c>
      <c r="H49" s="27">
        <v>1694.29</v>
      </c>
      <c r="I49" s="28">
        <v>1290</v>
      </c>
      <c r="J49" s="53">
        <f t="shared" si="3"/>
        <v>0.72349971957375214</v>
      </c>
    </row>
    <row r="50" spans="1:10" x14ac:dyDescent="0.25">
      <c r="A50" s="91">
        <v>3533</v>
      </c>
      <c r="B50" s="91" t="s">
        <v>70</v>
      </c>
      <c r="C50" s="39">
        <v>10</v>
      </c>
      <c r="D50" s="27">
        <v>10</v>
      </c>
      <c r="E50" s="37">
        <v>0</v>
      </c>
      <c r="F50" s="25"/>
      <c r="G50" s="27"/>
      <c r="H50" s="27"/>
      <c r="I50" s="28">
        <v>2</v>
      </c>
      <c r="J50" s="53"/>
    </row>
    <row r="51" spans="1:10" x14ac:dyDescent="0.25">
      <c r="A51" s="91">
        <v>3611</v>
      </c>
      <c r="B51" s="91" t="s">
        <v>102</v>
      </c>
      <c r="C51" s="39"/>
      <c r="D51" s="27"/>
      <c r="E51" s="37"/>
      <c r="F51" s="25"/>
      <c r="G51" s="27"/>
      <c r="H51" s="27">
        <v>8.5129999999999999</v>
      </c>
      <c r="I51" s="28"/>
      <c r="J51" s="53"/>
    </row>
    <row r="52" spans="1:10" x14ac:dyDescent="0.25">
      <c r="A52" s="91">
        <v>3612</v>
      </c>
      <c r="B52" s="91" t="s">
        <v>71</v>
      </c>
      <c r="C52" s="39">
        <v>360</v>
      </c>
      <c r="D52" s="27">
        <v>382</v>
      </c>
      <c r="E52" s="37">
        <v>331.03</v>
      </c>
      <c r="F52" s="25">
        <v>445</v>
      </c>
      <c r="G52" s="27">
        <v>445</v>
      </c>
      <c r="H52" s="27">
        <v>244.72399999999999</v>
      </c>
      <c r="I52" s="28">
        <v>340</v>
      </c>
      <c r="J52" s="53">
        <f t="shared" si="3"/>
        <v>0.7640449438202247</v>
      </c>
    </row>
    <row r="53" spans="1:10" x14ac:dyDescent="0.25">
      <c r="A53" s="91">
        <v>3613</v>
      </c>
      <c r="B53" s="91" t="s">
        <v>72</v>
      </c>
      <c r="C53" s="39">
        <v>20</v>
      </c>
      <c r="D53" s="27">
        <v>253</v>
      </c>
      <c r="E53" s="37">
        <v>246.36199999999999</v>
      </c>
      <c r="F53" s="25">
        <v>225</v>
      </c>
      <c r="G53" s="27">
        <v>175</v>
      </c>
      <c r="H53" s="27">
        <v>83.013999999999996</v>
      </c>
      <c r="I53" s="28">
        <v>45</v>
      </c>
      <c r="J53" s="53">
        <f t="shared" si="3"/>
        <v>0.2</v>
      </c>
    </row>
    <row r="54" spans="1:10" x14ac:dyDescent="0.25">
      <c r="A54" s="91">
        <v>3631</v>
      </c>
      <c r="B54" s="91" t="s">
        <v>73</v>
      </c>
      <c r="C54" s="39">
        <v>3450</v>
      </c>
      <c r="D54" s="27">
        <v>3450</v>
      </c>
      <c r="E54" s="37">
        <v>3198.5680000000002</v>
      </c>
      <c r="F54" s="25">
        <v>3750</v>
      </c>
      <c r="G54" s="27">
        <v>3750</v>
      </c>
      <c r="H54" s="27">
        <v>2684.7109999999998</v>
      </c>
      <c r="I54" s="28">
        <v>4300</v>
      </c>
      <c r="J54" s="53">
        <f t="shared" si="3"/>
        <v>1.1466666666666667</v>
      </c>
    </row>
    <row r="55" spans="1:10" x14ac:dyDescent="0.25">
      <c r="A55" s="91">
        <v>3632</v>
      </c>
      <c r="B55" s="91" t="s">
        <v>74</v>
      </c>
      <c r="C55" s="39">
        <v>530</v>
      </c>
      <c r="D55" s="27">
        <v>330</v>
      </c>
      <c r="E55" s="37">
        <v>234.92599999999999</v>
      </c>
      <c r="F55" s="25">
        <v>380</v>
      </c>
      <c r="G55" s="27">
        <v>380</v>
      </c>
      <c r="H55" s="27">
        <v>187</v>
      </c>
      <c r="I55" s="28">
        <v>430</v>
      </c>
      <c r="J55" s="53">
        <f t="shared" si="3"/>
        <v>1.131578947368421</v>
      </c>
    </row>
    <row r="56" spans="1:10" ht="15.75" thickBot="1" x14ac:dyDescent="0.3">
      <c r="A56" s="91">
        <v>3635</v>
      </c>
      <c r="B56" s="91" t="s">
        <v>75</v>
      </c>
      <c r="C56" s="39">
        <v>700</v>
      </c>
      <c r="D56" s="27">
        <v>700</v>
      </c>
      <c r="E56" s="37">
        <v>212.71799999999999</v>
      </c>
      <c r="F56" s="25">
        <v>300</v>
      </c>
      <c r="G56" s="27">
        <v>300</v>
      </c>
      <c r="H56" s="27">
        <v>0</v>
      </c>
      <c r="I56" s="28">
        <v>105</v>
      </c>
      <c r="J56" s="53">
        <f t="shared" si="3"/>
        <v>0.35</v>
      </c>
    </row>
    <row r="57" spans="1:10" x14ac:dyDescent="0.25">
      <c r="A57" s="169" t="s">
        <v>31</v>
      </c>
      <c r="B57" s="170"/>
      <c r="C57" s="96">
        <f t="shared" ref="C57:I57" si="7">SUM(C58:C64)-C59</f>
        <v>101733</v>
      </c>
      <c r="D57" s="96">
        <f t="shared" si="7"/>
        <v>134192.02900000001</v>
      </c>
      <c r="E57" s="96">
        <f t="shared" si="7"/>
        <v>49054.771000000001</v>
      </c>
      <c r="F57" s="96">
        <f t="shared" si="7"/>
        <v>142690</v>
      </c>
      <c r="G57" s="96">
        <f t="shared" si="7"/>
        <v>147922.37700000001</v>
      </c>
      <c r="H57" s="96">
        <f t="shared" si="7"/>
        <v>123594.93699999999</v>
      </c>
      <c r="I57" s="96">
        <f t="shared" si="7"/>
        <v>44459</v>
      </c>
      <c r="J57" s="97">
        <f>+I57/F57</f>
        <v>0.31157754572850233</v>
      </c>
    </row>
    <row r="58" spans="1:10" x14ac:dyDescent="0.25">
      <c r="A58" s="91">
        <v>3639</v>
      </c>
      <c r="B58" s="91" t="s">
        <v>76</v>
      </c>
      <c r="C58" s="39">
        <v>89043</v>
      </c>
      <c r="D58" s="27">
        <v>120068.06</v>
      </c>
      <c r="E58" s="37">
        <v>36429.351999999999</v>
      </c>
      <c r="F58" s="25">
        <v>126760</v>
      </c>
      <c r="G58" s="27">
        <v>131992.37700000001</v>
      </c>
      <c r="H58" s="27">
        <v>111577.262</v>
      </c>
      <c r="I58" s="28">
        <v>28967</v>
      </c>
      <c r="J58" s="53">
        <f t="shared" si="3"/>
        <v>0.22851846008204482</v>
      </c>
    </row>
    <row r="59" spans="1:10" x14ac:dyDescent="0.25">
      <c r="A59" s="91"/>
      <c r="B59" s="102" t="s">
        <v>38</v>
      </c>
      <c r="C59" s="39"/>
      <c r="D59" s="27"/>
      <c r="E59" s="37"/>
      <c r="F59" s="25"/>
      <c r="G59" s="27"/>
      <c r="H59" s="27"/>
      <c r="I59" s="150">
        <v>2745</v>
      </c>
      <c r="J59" s="53"/>
    </row>
    <row r="60" spans="1:10" x14ac:dyDescent="0.25">
      <c r="A60" s="91">
        <v>3722</v>
      </c>
      <c r="B60" s="91" t="s">
        <v>77</v>
      </c>
      <c r="C60" s="39">
        <v>4300</v>
      </c>
      <c r="D60" s="27">
        <v>4300</v>
      </c>
      <c r="E60" s="37">
        <v>4000.9290000000001</v>
      </c>
      <c r="F60" s="25">
        <v>4200</v>
      </c>
      <c r="G60" s="27">
        <v>4200</v>
      </c>
      <c r="H60" s="27">
        <v>3587.4380000000001</v>
      </c>
      <c r="I60" s="28">
        <v>4460</v>
      </c>
      <c r="J60" s="53">
        <f t="shared" si="3"/>
        <v>1.0619047619047619</v>
      </c>
    </row>
    <row r="61" spans="1:10" x14ac:dyDescent="0.25">
      <c r="A61" s="91">
        <v>3723</v>
      </c>
      <c r="B61" s="91" t="s">
        <v>103</v>
      </c>
      <c r="C61" s="39">
        <v>2780</v>
      </c>
      <c r="D61" s="27">
        <v>3580</v>
      </c>
      <c r="E61" s="37">
        <v>3434.4070000000002</v>
      </c>
      <c r="F61" s="25">
        <v>4720</v>
      </c>
      <c r="G61" s="27">
        <v>4720</v>
      </c>
      <c r="H61" s="27">
        <v>3467.14</v>
      </c>
      <c r="I61" s="28">
        <v>5032</v>
      </c>
      <c r="J61" s="53">
        <f t="shared" si="3"/>
        <v>1.0661016949152542</v>
      </c>
    </row>
    <row r="62" spans="1:10" x14ac:dyDescent="0.25">
      <c r="A62" s="91">
        <v>3725</v>
      </c>
      <c r="B62" s="91" t="s">
        <v>78</v>
      </c>
      <c r="C62" s="39">
        <v>1750</v>
      </c>
      <c r="D62" s="27">
        <v>1750</v>
      </c>
      <c r="E62" s="37">
        <v>1630.413</v>
      </c>
      <c r="F62" s="25">
        <v>1750</v>
      </c>
      <c r="G62" s="27">
        <v>1750</v>
      </c>
      <c r="H62" s="27">
        <v>1081.098</v>
      </c>
      <c r="I62" s="28">
        <v>1850</v>
      </c>
      <c r="J62" s="53">
        <f t="shared" si="3"/>
        <v>1.0571428571428572</v>
      </c>
    </row>
    <row r="63" spans="1:10" x14ac:dyDescent="0.25">
      <c r="A63" s="91">
        <v>3729</v>
      </c>
      <c r="B63" s="91" t="s">
        <v>79</v>
      </c>
      <c r="C63" s="39">
        <v>60</v>
      </c>
      <c r="D63" s="27">
        <v>60</v>
      </c>
      <c r="E63" s="37">
        <v>58.47</v>
      </c>
      <c r="F63" s="25">
        <v>160</v>
      </c>
      <c r="G63" s="27">
        <v>160</v>
      </c>
      <c r="H63" s="27">
        <v>140.499</v>
      </c>
      <c r="I63" s="28">
        <v>100</v>
      </c>
      <c r="J63" s="53">
        <f t="shared" si="3"/>
        <v>0.625</v>
      </c>
    </row>
    <row r="64" spans="1:10" ht="15.75" thickBot="1" x14ac:dyDescent="0.3">
      <c r="A64" s="91">
        <v>3745</v>
      </c>
      <c r="B64" s="91" t="s">
        <v>80</v>
      </c>
      <c r="C64" s="39">
        <v>3800</v>
      </c>
      <c r="D64" s="27">
        <v>4433.9690000000001</v>
      </c>
      <c r="E64" s="37">
        <v>3501.2</v>
      </c>
      <c r="F64" s="25">
        <v>5100</v>
      </c>
      <c r="G64" s="27">
        <v>5100</v>
      </c>
      <c r="H64" s="27">
        <v>3741.5</v>
      </c>
      <c r="I64" s="28">
        <v>4050</v>
      </c>
      <c r="J64" s="53">
        <f t="shared" si="3"/>
        <v>0.79411764705882348</v>
      </c>
    </row>
    <row r="65" spans="1:10" x14ac:dyDescent="0.25">
      <c r="A65" s="169" t="s">
        <v>32</v>
      </c>
      <c r="B65" s="170"/>
      <c r="C65" s="96">
        <f t="shared" ref="C65:I65" si="8">SUM(C66:C71)</f>
        <v>420</v>
      </c>
      <c r="D65" s="96">
        <f t="shared" si="8"/>
        <v>12503.3</v>
      </c>
      <c r="E65" s="96">
        <f t="shared" si="8"/>
        <v>12335.878999999999</v>
      </c>
      <c r="F65" s="96">
        <f t="shared" si="8"/>
        <v>462</v>
      </c>
      <c r="G65" s="96">
        <f t="shared" si="8"/>
        <v>12737.8</v>
      </c>
      <c r="H65" s="96">
        <f t="shared" si="8"/>
        <v>12580.699999999999</v>
      </c>
      <c r="I65" s="96">
        <f t="shared" si="8"/>
        <v>540</v>
      </c>
      <c r="J65" s="97">
        <f>+I65/F65</f>
        <v>1.1688311688311688</v>
      </c>
    </row>
    <row r="66" spans="1:10" x14ac:dyDescent="0.25">
      <c r="A66" s="91">
        <v>4222</v>
      </c>
      <c r="B66" s="91" t="s">
        <v>81</v>
      </c>
      <c r="C66" s="39">
        <v>110</v>
      </c>
      <c r="D66" s="27">
        <v>110</v>
      </c>
      <c r="E66" s="37">
        <v>99.775000000000006</v>
      </c>
      <c r="F66" s="25"/>
      <c r="G66" s="27"/>
      <c r="H66" s="27"/>
      <c r="I66" s="28">
        <v>0</v>
      </c>
      <c r="J66" s="53"/>
    </row>
    <row r="67" spans="1:10" x14ac:dyDescent="0.25">
      <c r="A67" s="91">
        <v>4179</v>
      </c>
      <c r="B67" s="91" t="s">
        <v>82</v>
      </c>
      <c r="C67" s="39">
        <v>50</v>
      </c>
      <c r="D67" s="27">
        <v>50</v>
      </c>
      <c r="E67" s="37">
        <v>30.835000000000001</v>
      </c>
      <c r="F67" s="25">
        <v>50</v>
      </c>
      <c r="G67" s="27">
        <v>50</v>
      </c>
      <c r="H67" s="27">
        <v>10</v>
      </c>
      <c r="I67" s="28">
        <v>200</v>
      </c>
      <c r="J67" s="53">
        <f t="shared" si="3"/>
        <v>4</v>
      </c>
    </row>
    <row r="68" spans="1:10" x14ac:dyDescent="0.25">
      <c r="A68" s="91">
        <v>4351</v>
      </c>
      <c r="B68" s="91" t="s">
        <v>83</v>
      </c>
      <c r="C68" s="39">
        <v>100</v>
      </c>
      <c r="D68" s="27">
        <v>100</v>
      </c>
      <c r="E68" s="37">
        <v>62.119</v>
      </c>
      <c r="F68" s="25">
        <v>62</v>
      </c>
      <c r="G68" s="27">
        <v>142</v>
      </c>
      <c r="H68" s="27">
        <v>89.399000000000001</v>
      </c>
      <c r="I68" s="28">
        <v>80</v>
      </c>
      <c r="J68" s="53">
        <f t="shared" si="3"/>
        <v>1.2903225806451613</v>
      </c>
    </row>
    <row r="69" spans="1:10" x14ac:dyDescent="0.25">
      <c r="A69" s="91">
        <v>4350</v>
      </c>
      <c r="B69" s="91" t="s">
        <v>84</v>
      </c>
      <c r="C69" s="39">
        <v>100</v>
      </c>
      <c r="D69" s="27">
        <v>12183.3</v>
      </c>
      <c r="E69" s="37">
        <v>12083.3</v>
      </c>
      <c r="F69" s="25">
        <v>290</v>
      </c>
      <c r="G69" s="27">
        <v>12485.8</v>
      </c>
      <c r="H69" s="27">
        <v>12431.277</v>
      </c>
      <c r="I69" s="28">
        <v>200</v>
      </c>
      <c r="J69" s="53">
        <f t="shared" si="3"/>
        <v>0.68965517241379315</v>
      </c>
    </row>
    <row r="70" spans="1:10" x14ac:dyDescent="0.25">
      <c r="A70" s="91">
        <v>4359</v>
      </c>
      <c r="B70" s="91" t="s">
        <v>85</v>
      </c>
      <c r="C70" s="39">
        <v>60</v>
      </c>
      <c r="D70" s="27">
        <v>60</v>
      </c>
      <c r="E70" s="37">
        <v>59.85</v>
      </c>
      <c r="F70" s="25">
        <v>60</v>
      </c>
      <c r="G70" s="27">
        <v>60</v>
      </c>
      <c r="H70" s="27">
        <v>50.024000000000001</v>
      </c>
      <c r="I70" s="28">
        <v>60</v>
      </c>
      <c r="J70" s="53">
        <f t="shared" ref="J70" si="9">+I70/F70</f>
        <v>1</v>
      </c>
    </row>
    <row r="71" spans="1:10" ht="15.75" thickBot="1" x14ac:dyDescent="0.3">
      <c r="A71" s="91"/>
      <c r="B71" s="91"/>
      <c r="C71" s="39"/>
      <c r="D71" s="27"/>
      <c r="E71" s="37"/>
      <c r="F71" s="25"/>
      <c r="G71" s="27"/>
      <c r="H71" s="27"/>
      <c r="I71" s="28"/>
      <c r="J71" s="53"/>
    </row>
    <row r="72" spans="1:10" ht="15.75" x14ac:dyDescent="0.25">
      <c r="A72" s="165" t="s">
        <v>47</v>
      </c>
      <c r="B72" s="166"/>
      <c r="C72" s="155" t="s">
        <v>2</v>
      </c>
      <c r="D72" s="156"/>
      <c r="E72" s="156"/>
      <c r="F72" s="155" t="s">
        <v>3</v>
      </c>
      <c r="G72" s="156"/>
      <c r="H72" s="157"/>
      <c r="I72" s="160" t="s">
        <v>4</v>
      </c>
      <c r="J72" s="162" t="s">
        <v>5</v>
      </c>
    </row>
    <row r="73" spans="1:10" ht="30.6" customHeight="1" thickBot="1" x14ac:dyDescent="0.3">
      <c r="A73" s="167"/>
      <c r="B73" s="168"/>
      <c r="C73" s="87" t="s">
        <v>6</v>
      </c>
      <c r="D73" s="87" t="s">
        <v>24</v>
      </c>
      <c r="E73" s="88" t="s">
        <v>7</v>
      </c>
      <c r="F73" s="87" t="s">
        <v>6</v>
      </c>
      <c r="G73" s="129" t="s">
        <v>100</v>
      </c>
      <c r="H73" s="89" t="s">
        <v>101</v>
      </c>
      <c r="I73" s="161"/>
      <c r="J73" s="163"/>
    </row>
    <row r="74" spans="1:10" x14ac:dyDescent="0.25">
      <c r="A74" s="169" t="s">
        <v>33</v>
      </c>
      <c r="B74" s="170"/>
      <c r="C74" s="96">
        <f t="shared" ref="C74:I74" si="10">SUM(C75:C79)</f>
        <v>4950</v>
      </c>
      <c r="D74" s="96">
        <f t="shared" si="10"/>
        <v>5628.5910000000003</v>
      </c>
      <c r="E74" s="96">
        <f t="shared" si="10"/>
        <v>5606.6880000000001</v>
      </c>
      <c r="F74" s="96">
        <f t="shared" si="10"/>
        <v>6009</v>
      </c>
      <c r="G74" s="96">
        <f t="shared" si="10"/>
        <v>6065.2</v>
      </c>
      <c r="H74" s="96">
        <f t="shared" si="10"/>
        <v>4461.9669999999996</v>
      </c>
      <c r="I74" s="96">
        <f t="shared" si="10"/>
        <v>5714</v>
      </c>
      <c r="J74" s="97">
        <f>+I74/F74</f>
        <v>0.95090697287402226</v>
      </c>
    </row>
    <row r="75" spans="1:10" x14ac:dyDescent="0.25">
      <c r="A75" s="91">
        <v>5311</v>
      </c>
      <c r="B75" s="91" t="s">
        <v>86</v>
      </c>
      <c r="C75" s="39">
        <v>4140</v>
      </c>
      <c r="D75" s="27">
        <v>4780</v>
      </c>
      <c r="E75" s="37">
        <v>4803.5519999999997</v>
      </c>
      <c r="F75" s="25">
        <v>4906</v>
      </c>
      <c r="G75" s="27">
        <v>4906</v>
      </c>
      <c r="H75" s="27">
        <v>3437.5149999999999</v>
      </c>
      <c r="I75" s="28">
        <v>4591</v>
      </c>
      <c r="J75" s="53">
        <f t="shared" si="3"/>
        <v>0.93579290664492454</v>
      </c>
    </row>
    <row r="76" spans="1:10" x14ac:dyDescent="0.25">
      <c r="A76" s="91">
        <v>5272</v>
      </c>
      <c r="B76" s="91" t="s">
        <v>87</v>
      </c>
      <c r="C76" s="39">
        <v>30</v>
      </c>
      <c r="D76" s="27">
        <v>30</v>
      </c>
      <c r="E76" s="37">
        <v>0</v>
      </c>
      <c r="F76" s="25">
        <v>30</v>
      </c>
      <c r="G76" s="27">
        <v>30</v>
      </c>
      <c r="H76" s="27">
        <v>0</v>
      </c>
      <c r="I76" s="28">
        <v>30</v>
      </c>
      <c r="J76" s="53">
        <f t="shared" si="3"/>
        <v>1</v>
      </c>
    </row>
    <row r="77" spans="1:10" x14ac:dyDescent="0.25">
      <c r="A77" s="91">
        <v>5213</v>
      </c>
      <c r="B77" s="91" t="s">
        <v>88</v>
      </c>
      <c r="C77" s="39"/>
      <c r="D77" s="27"/>
      <c r="E77" s="37"/>
      <c r="F77" s="25">
        <v>0</v>
      </c>
      <c r="G77" s="27">
        <v>50</v>
      </c>
      <c r="H77" s="27">
        <v>0</v>
      </c>
      <c r="I77" s="28">
        <v>30</v>
      </c>
      <c r="J77" s="53"/>
    </row>
    <row r="78" spans="1:10" x14ac:dyDescent="0.25">
      <c r="A78" s="91">
        <v>5399</v>
      </c>
      <c r="B78" s="91" t="s">
        <v>89</v>
      </c>
      <c r="C78" s="39">
        <v>25</v>
      </c>
      <c r="D78" s="27">
        <v>25</v>
      </c>
      <c r="E78" s="37">
        <v>0</v>
      </c>
      <c r="F78" s="25">
        <v>6</v>
      </c>
      <c r="G78" s="27">
        <v>6</v>
      </c>
      <c r="H78" s="27">
        <v>0</v>
      </c>
      <c r="I78" s="28">
        <v>25</v>
      </c>
      <c r="J78" s="53">
        <f t="shared" si="3"/>
        <v>4.166666666666667</v>
      </c>
    </row>
    <row r="79" spans="1:10" ht="15.75" thickBot="1" x14ac:dyDescent="0.3">
      <c r="A79" s="91">
        <v>5512</v>
      </c>
      <c r="B79" s="91" t="s">
        <v>90</v>
      </c>
      <c r="C79" s="39">
        <v>755</v>
      </c>
      <c r="D79" s="27">
        <v>793.59100000000001</v>
      </c>
      <c r="E79" s="37">
        <v>803.13599999999997</v>
      </c>
      <c r="F79" s="25">
        <v>1067</v>
      </c>
      <c r="G79" s="27">
        <v>1073.2</v>
      </c>
      <c r="H79" s="27">
        <v>1024.452</v>
      </c>
      <c r="I79" s="28">
        <v>1038</v>
      </c>
      <c r="J79" s="53">
        <f t="shared" si="3"/>
        <v>0.97282099343955009</v>
      </c>
    </row>
    <row r="80" spans="1:10" x14ac:dyDescent="0.25">
      <c r="A80" s="169" t="s">
        <v>34</v>
      </c>
      <c r="B80" s="170"/>
      <c r="C80" s="96">
        <f>SUM(C81:C85)</f>
        <v>2650</v>
      </c>
      <c r="D80" s="96">
        <f t="shared" ref="D80:I80" si="11">SUM(D81:D85)</f>
        <v>3049.1320000000001</v>
      </c>
      <c r="E80" s="96">
        <f t="shared" si="11"/>
        <v>3018.4259999999999</v>
      </c>
      <c r="F80" s="96">
        <f t="shared" si="11"/>
        <v>3035</v>
      </c>
      <c r="G80" s="96">
        <f t="shared" si="11"/>
        <v>3159.2750000000001</v>
      </c>
      <c r="H80" s="96">
        <f t="shared" si="11"/>
        <v>2710.0450000000001</v>
      </c>
      <c r="I80" s="96">
        <f t="shared" si="11"/>
        <v>2880</v>
      </c>
      <c r="J80" s="97">
        <f>+I80/F80</f>
        <v>0.94892915980230641</v>
      </c>
    </row>
    <row r="81" spans="1:10" x14ac:dyDescent="0.25">
      <c r="A81" s="91">
        <v>6112</v>
      </c>
      <c r="B81" s="91" t="s">
        <v>91</v>
      </c>
      <c r="C81" s="39">
        <v>2650</v>
      </c>
      <c r="D81" s="27">
        <v>2840</v>
      </c>
      <c r="E81" s="37">
        <v>2792.7460000000001</v>
      </c>
      <c r="F81" s="25">
        <v>3035</v>
      </c>
      <c r="G81" s="27">
        <v>3035</v>
      </c>
      <c r="H81" s="27">
        <v>2585.3389999999999</v>
      </c>
      <c r="I81" s="28">
        <v>2880</v>
      </c>
      <c r="J81" s="53">
        <f t="shared" si="3"/>
        <v>0.94892915980230641</v>
      </c>
    </row>
    <row r="82" spans="1:10" x14ac:dyDescent="0.25">
      <c r="A82" s="91">
        <v>6114</v>
      </c>
      <c r="B82" s="91" t="s">
        <v>92</v>
      </c>
      <c r="C82" s="39"/>
      <c r="D82" s="27"/>
      <c r="E82" s="37">
        <v>43.5</v>
      </c>
      <c r="F82" s="25"/>
      <c r="G82" s="27"/>
      <c r="H82" s="27"/>
      <c r="I82" s="28"/>
      <c r="J82" s="53"/>
    </row>
    <row r="83" spans="1:10" x14ac:dyDescent="0.25">
      <c r="A83" s="91">
        <v>6115</v>
      </c>
      <c r="B83" s="91" t="s">
        <v>40</v>
      </c>
      <c r="C83" s="39">
        <v>0</v>
      </c>
      <c r="D83" s="27">
        <v>130.5</v>
      </c>
      <c r="E83" s="37">
        <v>139.81899999999999</v>
      </c>
      <c r="F83" s="25"/>
      <c r="G83" s="27">
        <v>10</v>
      </c>
      <c r="H83" s="27">
        <v>10.430999999999999</v>
      </c>
      <c r="I83" s="28"/>
      <c r="J83" s="53"/>
    </row>
    <row r="84" spans="1:10" x14ac:dyDescent="0.25">
      <c r="A84" s="91">
        <v>6117</v>
      </c>
      <c r="B84" s="91" t="s">
        <v>93</v>
      </c>
      <c r="C84" s="39"/>
      <c r="D84" s="27"/>
      <c r="E84" s="37"/>
      <c r="F84" s="25">
        <v>0</v>
      </c>
      <c r="G84" s="27">
        <v>114.27500000000001</v>
      </c>
      <c r="H84" s="27">
        <v>114.27500000000001</v>
      </c>
      <c r="I84" s="28"/>
      <c r="J84" s="53"/>
    </row>
    <row r="85" spans="1:10" ht="15.75" thickBot="1" x14ac:dyDescent="0.3">
      <c r="A85" s="91">
        <v>6118</v>
      </c>
      <c r="B85" s="91" t="s">
        <v>39</v>
      </c>
      <c r="C85" s="39">
        <v>0</v>
      </c>
      <c r="D85" s="27">
        <v>78.632000000000005</v>
      </c>
      <c r="E85" s="37">
        <v>42.360999999999997</v>
      </c>
      <c r="F85" s="25"/>
      <c r="G85" s="27"/>
      <c r="H85" s="27"/>
      <c r="I85" s="28"/>
      <c r="J85" s="53"/>
    </row>
    <row r="86" spans="1:10" x14ac:dyDescent="0.25">
      <c r="A86" s="169" t="s">
        <v>35</v>
      </c>
      <c r="B86" s="170"/>
      <c r="C86" s="96">
        <f t="shared" ref="C86:I86" si="12">SUM(C87:C92)</f>
        <v>23217</v>
      </c>
      <c r="D86" s="96">
        <f t="shared" si="12"/>
        <v>25843.5075</v>
      </c>
      <c r="E86" s="96">
        <f t="shared" si="12"/>
        <v>23755.38</v>
      </c>
      <c r="F86" s="96">
        <f t="shared" si="12"/>
        <v>28028</v>
      </c>
      <c r="G86" s="96">
        <f t="shared" si="12"/>
        <v>30220.118000000002</v>
      </c>
      <c r="H86" s="96">
        <f t="shared" si="12"/>
        <v>22639.469000000001</v>
      </c>
      <c r="I86" s="96">
        <f t="shared" si="12"/>
        <v>27710</v>
      </c>
      <c r="J86" s="97">
        <f>+I86/F86</f>
        <v>0.98865420293991724</v>
      </c>
    </row>
    <row r="87" spans="1:10" x14ac:dyDescent="0.25">
      <c r="A87" s="91">
        <v>6171</v>
      </c>
      <c r="B87" s="91" t="s">
        <v>94</v>
      </c>
      <c r="C87" s="39">
        <f>34418-11691</f>
        <v>22727</v>
      </c>
      <c r="D87" s="27">
        <f>30596.9-7141.4425</f>
        <v>23455.4575</v>
      </c>
      <c r="E87" s="37">
        <v>21545.544000000002</v>
      </c>
      <c r="F87" s="25">
        <v>25973</v>
      </c>
      <c r="G87" s="27">
        <v>26301.598000000002</v>
      </c>
      <c r="H87" s="27">
        <v>20192.55</v>
      </c>
      <c r="I87" s="28">
        <v>26130</v>
      </c>
      <c r="J87" s="53">
        <f t="shared" si="3"/>
        <v>1.0060447387671814</v>
      </c>
    </row>
    <row r="88" spans="1:10" x14ac:dyDescent="0.25">
      <c r="A88" s="91">
        <v>6310</v>
      </c>
      <c r="B88" s="91" t="s">
        <v>95</v>
      </c>
      <c r="C88" s="39">
        <v>210</v>
      </c>
      <c r="D88" s="27">
        <v>230</v>
      </c>
      <c r="E88" s="37">
        <v>155.56700000000001</v>
      </c>
      <c r="F88" s="25">
        <v>805</v>
      </c>
      <c r="G88" s="27">
        <v>805</v>
      </c>
      <c r="H88" s="27">
        <v>351.786</v>
      </c>
      <c r="I88" s="28">
        <v>960</v>
      </c>
      <c r="J88" s="53">
        <f t="shared" si="3"/>
        <v>1.1925465838509317</v>
      </c>
    </row>
    <row r="89" spans="1:10" x14ac:dyDescent="0.25">
      <c r="A89" s="91">
        <v>6320</v>
      </c>
      <c r="B89" s="91" t="s">
        <v>96</v>
      </c>
      <c r="C89" s="39">
        <v>280</v>
      </c>
      <c r="D89" s="27">
        <v>280</v>
      </c>
      <c r="E89" s="37">
        <v>230.59</v>
      </c>
      <c r="F89" s="25">
        <v>350</v>
      </c>
      <c r="G89" s="27">
        <v>350</v>
      </c>
      <c r="H89" s="27">
        <v>237.899</v>
      </c>
      <c r="I89" s="28">
        <v>320</v>
      </c>
      <c r="J89" s="53">
        <f t="shared" si="3"/>
        <v>0.91428571428571426</v>
      </c>
    </row>
    <row r="90" spans="1:10" x14ac:dyDescent="0.25">
      <c r="A90" s="91">
        <v>6399</v>
      </c>
      <c r="B90" s="91" t="s">
        <v>97</v>
      </c>
      <c r="C90" s="39">
        <v>0</v>
      </c>
      <c r="D90" s="27">
        <v>1734.05</v>
      </c>
      <c r="E90" s="37">
        <v>1667.153</v>
      </c>
      <c r="F90" s="25">
        <v>900</v>
      </c>
      <c r="G90" s="27">
        <v>2763.52</v>
      </c>
      <c r="H90" s="27">
        <v>2322.2339999999999</v>
      </c>
      <c r="I90" s="28">
        <v>300</v>
      </c>
      <c r="J90" s="53">
        <f t="shared" si="3"/>
        <v>0.33333333333333331</v>
      </c>
    </row>
    <row r="91" spans="1:10" x14ac:dyDescent="0.25">
      <c r="A91" s="91">
        <v>6402</v>
      </c>
      <c r="B91" s="91" t="s">
        <v>98</v>
      </c>
      <c r="C91" s="39">
        <v>0</v>
      </c>
      <c r="D91" s="27">
        <v>144</v>
      </c>
      <c r="E91" s="37">
        <v>142.99</v>
      </c>
      <c r="F91" s="25"/>
      <c r="G91" s="27"/>
      <c r="H91" s="27"/>
      <c r="I91" s="28"/>
      <c r="J91" s="53"/>
    </row>
    <row r="92" spans="1:10" ht="15.75" thickBot="1" x14ac:dyDescent="0.3">
      <c r="A92" s="91">
        <v>6409</v>
      </c>
      <c r="B92" s="91" t="s">
        <v>99</v>
      </c>
      <c r="C92" s="39">
        <v>0</v>
      </c>
      <c r="D92" s="27">
        <v>0</v>
      </c>
      <c r="E92" s="37">
        <v>13.536</v>
      </c>
      <c r="F92" s="25"/>
      <c r="G92" s="27"/>
      <c r="H92" s="27">
        <v>-465</v>
      </c>
      <c r="I92" s="28"/>
      <c r="J92" s="53"/>
    </row>
    <row r="93" spans="1:10" ht="19.5" thickBot="1" x14ac:dyDescent="0.35">
      <c r="A93" s="173" t="s">
        <v>29</v>
      </c>
      <c r="B93" s="174"/>
      <c r="C93" s="98">
        <f t="shared" ref="C93:I93" si="13">+C86+C80+C74+C65+C57+C31+C20+C18</f>
        <v>181354</v>
      </c>
      <c r="D93" s="98">
        <f t="shared" si="13"/>
        <v>232773.49950000003</v>
      </c>
      <c r="E93" s="131">
        <f t="shared" si="13"/>
        <v>133893.40100000001</v>
      </c>
      <c r="F93" s="98">
        <f t="shared" si="13"/>
        <v>241220</v>
      </c>
      <c r="G93" s="98">
        <f t="shared" si="13"/>
        <v>260757.95</v>
      </c>
      <c r="H93" s="98">
        <f t="shared" si="13"/>
        <v>199592.52699999997</v>
      </c>
      <c r="I93" s="100">
        <f t="shared" si="13"/>
        <v>138748</v>
      </c>
      <c r="J93" s="101">
        <f t="shared" ref="J93" si="14">+I93/F93</f>
        <v>0.57519277008539926</v>
      </c>
    </row>
    <row r="94" spans="1:10" ht="15.75" x14ac:dyDescent="0.25">
      <c r="A94" s="103" t="s">
        <v>43</v>
      </c>
      <c r="B94" s="61"/>
      <c r="C94" s="104">
        <f>+C93-bilance!B17</f>
        <v>0</v>
      </c>
      <c r="D94" s="104">
        <f>+D93-bilance!C17</f>
        <v>-5.8499999984633178E-2</v>
      </c>
      <c r="E94" s="104">
        <f>+E93-bilance!D17</f>
        <v>0.40100000001257285</v>
      </c>
      <c r="F94" s="104">
        <f>+F93-bilance!E17</f>
        <v>0</v>
      </c>
      <c r="G94" s="104">
        <f>+G93-bilance!F17</f>
        <v>-0.3279999999795109</v>
      </c>
      <c r="H94" s="104">
        <f>+H93-bilance!G17</f>
        <v>0.67499999995925464</v>
      </c>
      <c r="I94" s="104">
        <f>+I93-bilance!H17</f>
        <v>0</v>
      </c>
      <c r="J94" s="105"/>
    </row>
    <row r="95" spans="1:10" ht="15.75" x14ac:dyDescent="0.25">
      <c r="A95" s="61"/>
      <c r="B95" s="61"/>
      <c r="C95" s="77"/>
      <c r="D95" s="77"/>
      <c r="E95" s="77"/>
      <c r="F95" s="77"/>
      <c r="G95" s="78"/>
      <c r="H95" s="78"/>
      <c r="I95" s="77"/>
    </row>
    <row r="96" spans="1:10" ht="15.75" x14ac:dyDescent="0.25">
      <c r="A96" s="61"/>
      <c r="B96" s="147"/>
      <c r="C96" s="77"/>
      <c r="D96" s="77"/>
      <c r="E96" s="78"/>
      <c r="F96" s="77"/>
      <c r="G96" s="78"/>
      <c r="H96" s="145"/>
      <c r="I96" s="146"/>
    </row>
    <row r="97" spans="1:9" ht="15.75" x14ac:dyDescent="0.25">
      <c r="A97" s="61"/>
      <c r="B97" s="61"/>
      <c r="C97" s="77"/>
      <c r="D97" s="77"/>
      <c r="E97" s="78"/>
      <c r="F97" s="77"/>
      <c r="G97" s="78"/>
      <c r="H97" s="145"/>
      <c r="I97" s="146"/>
    </row>
    <row r="98" spans="1:9" ht="15.75" x14ac:dyDescent="0.25">
      <c r="A98" s="61"/>
      <c r="B98" s="61"/>
      <c r="C98" s="77"/>
      <c r="D98" s="77"/>
      <c r="E98" s="78"/>
      <c r="F98" s="77"/>
      <c r="G98" s="78"/>
      <c r="H98" s="145"/>
      <c r="I98" s="146"/>
    </row>
    <row r="99" spans="1:9" ht="15.75" x14ac:dyDescent="0.25">
      <c r="A99" s="61"/>
      <c r="B99" s="61"/>
      <c r="C99" s="77"/>
      <c r="D99" s="77"/>
      <c r="E99" s="78"/>
      <c r="F99" s="77"/>
      <c r="G99" s="78"/>
      <c r="H99" s="145"/>
      <c r="I99" s="149"/>
    </row>
    <row r="100" spans="1:9" ht="15.75" x14ac:dyDescent="0.25">
      <c r="A100" s="61"/>
      <c r="B100" s="61"/>
      <c r="C100" s="77"/>
      <c r="D100" s="77"/>
      <c r="E100" s="78"/>
      <c r="F100" s="77"/>
      <c r="G100" s="78"/>
      <c r="H100" s="78"/>
      <c r="I100" s="77"/>
    </row>
    <row r="101" spans="1:9" ht="15.75" x14ac:dyDescent="0.25">
      <c r="A101" s="61"/>
      <c r="B101" s="61"/>
      <c r="C101" s="67"/>
      <c r="D101" s="67"/>
      <c r="E101" s="68"/>
      <c r="F101" s="67"/>
      <c r="G101" s="68"/>
      <c r="H101" s="68"/>
      <c r="I101" s="148"/>
    </row>
    <row r="102" spans="1:9" ht="15.75" x14ac:dyDescent="0.25">
      <c r="A102" s="73"/>
      <c r="B102" s="73"/>
      <c r="C102" s="79"/>
      <c r="D102" s="79"/>
      <c r="E102" s="80"/>
      <c r="F102" s="79"/>
      <c r="G102" s="80"/>
      <c r="H102" s="80"/>
      <c r="I102" s="79"/>
    </row>
    <row r="103" spans="1:9" ht="18.75" x14ac:dyDescent="0.3">
      <c r="A103" s="81"/>
      <c r="B103" s="81"/>
      <c r="C103" s="65"/>
      <c r="D103" s="65"/>
      <c r="E103" s="66"/>
      <c r="F103" s="65"/>
      <c r="G103" s="66"/>
      <c r="H103" s="66"/>
      <c r="I103" s="65"/>
    </row>
    <row r="104" spans="1:9" x14ac:dyDescent="0.25">
      <c r="A104" s="73"/>
      <c r="B104" s="73"/>
      <c r="C104" s="65"/>
      <c r="D104" s="65"/>
      <c r="E104" s="66"/>
      <c r="F104" s="65"/>
      <c r="G104" s="66"/>
      <c r="H104" s="66"/>
      <c r="I104" s="65"/>
    </row>
    <row r="105" spans="1:9" ht="18.75" x14ac:dyDescent="0.3">
      <c r="A105" s="81"/>
      <c r="B105" s="81"/>
      <c r="C105" s="65"/>
      <c r="D105" s="65"/>
      <c r="E105" s="66"/>
      <c r="F105" s="65"/>
      <c r="G105" s="66"/>
      <c r="H105" s="66"/>
      <c r="I105" s="65"/>
    </row>
    <row r="106" spans="1:9" x14ac:dyDescent="0.25">
      <c r="A106" s="73"/>
      <c r="B106" s="73"/>
      <c r="C106" s="67"/>
      <c r="D106" s="67"/>
      <c r="E106" s="68"/>
      <c r="F106" s="67"/>
      <c r="G106" s="68"/>
      <c r="H106" s="68"/>
      <c r="I106" s="67"/>
    </row>
    <row r="107" spans="1:9" ht="15.75" x14ac:dyDescent="0.25">
      <c r="A107" s="61"/>
      <c r="B107" s="61"/>
      <c r="C107" s="69"/>
      <c r="D107" s="69"/>
      <c r="E107" s="70"/>
      <c r="F107" s="69"/>
      <c r="G107" s="70"/>
      <c r="H107" s="70"/>
      <c r="I107" s="69"/>
    </row>
    <row r="108" spans="1:9" ht="15.75" x14ac:dyDescent="0.25">
      <c r="A108" s="61"/>
      <c r="B108" s="61"/>
      <c r="C108" s="71"/>
      <c r="D108" s="71"/>
      <c r="E108" s="72"/>
      <c r="F108" s="71"/>
      <c r="G108" s="72"/>
      <c r="H108" s="72"/>
      <c r="I108" s="71"/>
    </row>
    <row r="109" spans="1:9" x14ac:dyDescent="0.25">
      <c r="A109" s="73"/>
      <c r="B109" s="73"/>
      <c r="C109" s="67"/>
      <c r="D109" s="67"/>
      <c r="E109" s="68"/>
      <c r="F109" s="67"/>
      <c r="G109" s="68"/>
      <c r="H109" s="68"/>
      <c r="I109" s="67"/>
    </row>
    <row r="110" spans="1:9" x14ac:dyDescent="0.25">
      <c r="A110" s="73"/>
      <c r="B110" s="73"/>
      <c r="C110" s="67"/>
      <c r="D110" s="67"/>
      <c r="E110" s="68"/>
      <c r="F110" s="67"/>
      <c r="G110" s="68"/>
      <c r="H110" s="68"/>
      <c r="I110" s="67"/>
    </row>
    <row r="111" spans="1:9" x14ac:dyDescent="0.25">
      <c r="A111" s="73"/>
      <c r="B111" s="73"/>
      <c r="C111" s="67"/>
      <c r="D111" s="67"/>
      <c r="E111" s="68"/>
      <c r="F111" s="67"/>
      <c r="G111" s="68"/>
      <c r="H111" s="68"/>
      <c r="I111" s="67"/>
    </row>
    <row r="112" spans="1:9" x14ac:dyDescent="0.25">
      <c r="A112" s="74"/>
      <c r="B112" s="74"/>
      <c r="C112" s="75"/>
      <c r="D112" s="75"/>
      <c r="E112" s="76"/>
      <c r="F112" s="75"/>
      <c r="G112" s="76"/>
      <c r="H112" s="76"/>
      <c r="I112" s="75"/>
    </row>
    <row r="113" spans="1:9" x14ac:dyDescent="0.25">
      <c r="A113" s="74"/>
      <c r="B113" s="74"/>
      <c r="C113" s="75"/>
      <c r="D113" s="75"/>
      <c r="E113" s="76"/>
      <c r="F113" s="75"/>
      <c r="G113" s="76"/>
      <c r="H113" s="76"/>
      <c r="I113" s="75"/>
    </row>
    <row r="114" spans="1:9" x14ac:dyDescent="0.25">
      <c r="A114" s="73"/>
      <c r="B114" s="73"/>
      <c r="C114" s="67"/>
      <c r="D114" s="67"/>
      <c r="E114" s="68"/>
      <c r="F114" s="67"/>
      <c r="G114" s="68"/>
      <c r="H114" s="68"/>
      <c r="I114" s="67"/>
    </row>
    <row r="115" spans="1:9" x14ac:dyDescent="0.25">
      <c r="A115" s="73"/>
      <c r="B115" s="73"/>
      <c r="C115" s="65"/>
      <c r="D115" s="65"/>
      <c r="E115" s="66"/>
      <c r="F115" s="65"/>
      <c r="G115" s="66"/>
      <c r="H115" s="66"/>
      <c r="I115" s="65"/>
    </row>
    <row r="116" spans="1:9" x14ac:dyDescent="0.25">
      <c r="A116" s="73"/>
      <c r="B116" s="73"/>
      <c r="C116" s="67"/>
      <c r="D116" s="67"/>
      <c r="E116" s="68"/>
      <c r="F116" s="67"/>
      <c r="G116" s="68"/>
      <c r="H116" s="68"/>
      <c r="I116" s="67"/>
    </row>
    <row r="117" spans="1:9" ht="15.75" x14ac:dyDescent="0.25">
      <c r="A117" s="61"/>
      <c r="B117" s="61"/>
      <c r="C117" s="77"/>
      <c r="D117" s="77"/>
      <c r="E117" s="78"/>
      <c r="F117" s="77"/>
      <c r="G117" s="78"/>
      <c r="H117" s="78"/>
      <c r="I117" s="77"/>
    </row>
    <row r="118" spans="1:9" ht="15.75" x14ac:dyDescent="0.25">
      <c r="A118" s="61"/>
      <c r="B118" s="61"/>
      <c r="C118" s="77"/>
      <c r="D118" s="77"/>
      <c r="E118" s="78"/>
      <c r="F118" s="77"/>
      <c r="G118" s="78"/>
      <c r="H118" s="78"/>
      <c r="I118" s="77"/>
    </row>
    <row r="119" spans="1:9" ht="15.75" x14ac:dyDescent="0.25">
      <c r="A119" s="61"/>
      <c r="B119" s="61"/>
      <c r="C119" s="67"/>
      <c r="D119" s="67"/>
      <c r="E119" s="68"/>
      <c r="F119" s="67"/>
      <c r="G119" s="68"/>
      <c r="H119" s="68"/>
      <c r="I119" s="67"/>
    </row>
    <row r="120" spans="1:9" x14ac:dyDescent="0.25">
      <c r="A120" s="73"/>
      <c r="B120" s="73"/>
      <c r="C120" s="65"/>
      <c r="D120" s="65"/>
      <c r="E120" s="66"/>
      <c r="F120" s="65"/>
      <c r="G120" s="66"/>
      <c r="H120" s="66"/>
      <c r="I120" s="65"/>
    </row>
    <row r="121" spans="1:9" x14ac:dyDescent="0.25">
      <c r="A121" s="73"/>
      <c r="B121" s="73"/>
      <c r="C121" s="65"/>
      <c r="D121" s="65"/>
      <c r="E121" s="66"/>
      <c r="F121" s="65"/>
      <c r="G121" s="66"/>
      <c r="H121" s="66"/>
      <c r="I121" s="65"/>
    </row>
    <row r="122" spans="1:9" x14ac:dyDescent="0.25">
      <c r="A122" s="73"/>
      <c r="B122" s="73"/>
      <c r="C122" s="65"/>
      <c r="D122" s="65"/>
      <c r="E122" s="66"/>
      <c r="F122" s="65"/>
      <c r="G122" s="66"/>
      <c r="H122" s="66"/>
      <c r="I122" s="65"/>
    </row>
    <row r="123" spans="1:9" x14ac:dyDescent="0.25">
      <c r="A123" s="73"/>
      <c r="B123" s="73"/>
      <c r="C123" s="65"/>
      <c r="D123" s="65"/>
      <c r="E123" s="66"/>
      <c r="F123" s="65"/>
      <c r="G123" s="66"/>
      <c r="H123" s="66"/>
      <c r="I123" s="65"/>
    </row>
    <row r="124" spans="1:9" x14ac:dyDescent="0.25">
      <c r="A124" s="73"/>
      <c r="B124" s="73"/>
      <c r="C124" s="65"/>
      <c r="D124" s="65"/>
      <c r="E124" s="66"/>
      <c r="F124" s="65"/>
      <c r="G124" s="66"/>
      <c r="H124" s="66"/>
      <c r="I124" s="65"/>
    </row>
    <row r="125" spans="1:9" x14ac:dyDescent="0.25">
      <c r="A125" s="73"/>
      <c r="B125" s="73"/>
      <c r="C125" s="65"/>
      <c r="D125" s="65"/>
      <c r="E125" s="66"/>
      <c r="F125" s="65"/>
      <c r="G125" s="66"/>
      <c r="H125" s="66"/>
      <c r="I125" s="65"/>
    </row>
    <row r="126" spans="1:9" x14ac:dyDescent="0.25">
      <c r="A126" s="73"/>
      <c r="B126" s="73"/>
      <c r="C126" s="65"/>
      <c r="D126" s="65"/>
      <c r="E126" s="66"/>
      <c r="F126" s="65"/>
      <c r="G126" s="66"/>
      <c r="H126" s="66"/>
      <c r="I126" s="65"/>
    </row>
    <row r="127" spans="1:9" x14ac:dyDescent="0.25">
      <c r="A127" s="73"/>
      <c r="B127" s="73"/>
      <c r="C127" s="65"/>
      <c r="D127" s="65"/>
      <c r="E127" s="66"/>
      <c r="F127" s="65"/>
      <c r="G127" s="66"/>
      <c r="H127" s="66"/>
      <c r="I127" s="65"/>
    </row>
    <row r="128" spans="1:9" x14ac:dyDescent="0.25">
      <c r="A128" s="74"/>
      <c r="B128" s="74"/>
      <c r="C128" s="82"/>
      <c r="D128" s="82"/>
      <c r="E128" s="60"/>
      <c r="F128" s="82"/>
      <c r="G128" s="60"/>
      <c r="H128" s="60"/>
      <c r="I128" s="82"/>
    </row>
    <row r="129" spans="1:9" x14ac:dyDescent="0.25">
      <c r="A129" s="73"/>
      <c r="B129" s="73"/>
      <c r="C129" s="65"/>
      <c r="D129" s="65"/>
      <c r="E129" s="66"/>
      <c r="F129" s="65"/>
      <c r="G129" s="66"/>
      <c r="H129" s="66"/>
      <c r="I129" s="65"/>
    </row>
    <row r="130" spans="1:9" x14ac:dyDescent="0.25">
      <c r="A130" s="73"/>
      <c r="B130" s="73"/>
      <c r="C130" s="65"/>
      <c r="D130" s="65"/>
      <c r="E130" s="66"/>
      <c r="F130" s="65"/>
      <c r="G130" s="66"/>
      <c r="H130" s="66"/>
      <c r="I130" s="65"/>
    </row>
    <row r="131" spans="1:9" x14ac:dyDescent="0.25">
      <c r="A131" s="73"/>
      <c r="B131" s="73"/>
      <c r="C131" s="65"/>
      <c r="D131" s="65"/>
      <c r="E131" s="66"/>
      <c r="F131" s="65"/>
      <c r="G131" s="66"/>
      <c r="H131" s="66"/>
      <c r="I131" s="65"/>
    </row>
    <row r="132" spans="1:9" x14ac:dyDescent="0.25">
      <c r="A132" s="73"/>
      <c r="B132" s="73"/>
      <c r="C132" s="65"/>
      <c r="D132" s="65"/>
      <c r="E132" s="66"/>
      <c r="F132" s="65"/>
      <c r="G132" s="66"/>
      <c r="H132" s="66"/>
      <c r="I132" s="65"/>
    </row>
    <row r="133" spans="1:9" ht="15.75" x14ac:dyDescent="0.25">
      <c r="A133" s="61"/>
      <c r="B133" s="61"/>
      <c r="C133" s="79"/>
      <c r="D133" s="79"/>
      <c r="E133" s="80"/>
      <c r="F133" s="79"/>
      <c r="G133" s="80"/>
      <c r="H133" s="80"/>
      <c r="I133" s="79"/>
    </row>
    <row r="134" spans="1:9" ht="15.75" x14ac:dyDescent="0.25">
      <c r="A134" s="61"/>
      <c r="B134" s="61"/>
      <c r="C134" s="79"/>
      <c r="D134" s="79"/>
      <c r="E134" s="80"/>
      <c r="F134" s="79"/>
      <c r="G134" s="80"/>
      <c r="H134" s="80"/>
      <c r="I134" s="79"/>
    </row>
    <row r="135" spans="1:9" ht="15.75" x14ac:dyDescent="0.25">
      <c r="A135" s="61"/>
      <c r="B135" s="61"/>
      <c r="C135" s="79"/>
      <c r="D135" s="79"/>
      <c r="E135" s="80"/>
      <c r="F135" s="79"/>
      <c r="G135" s="80"/>
      <c r="H135" s="80"/>
      <c r="I135" s="79"/>
    </row>
    <row r="136" spans="1:9" x14ac:dyDescent="0.25">
      <c r="A136" s="73"/>
      <c r="B136" s="73"/>
      <c r="C136" s="65"/>
      <c r="D136" s="65"/>
      <c r="E136" s="66"/>
      <c r="F136" s="65"/>
      <c r="G136" s="66"/>
      <c r="H136" s="66"/>
      <c r="I136" s="65"/>
    </row>
    <row r="137" spans="1:9" x14ac:dyDescent="0.25">
      <c r="A137" s="73"/>
      <c r="B137" s="73"/>
      <c r="C137" s="83"/>
      <c r="D137" s="83"/>
      <c r="E137" s="84"/>
      <c r="F137" s="83"/>
      <c r="G137" s="84"/>
      <c r="H137" s="84"/>
      <c r="I137" s="83"/>
    </row>
    <row r="138" spans="1:9" x14ac:dyDescent="0.25">
      <c r="A138" s="73"/>
      <c r="B138" s="73"/>
      <c r="C138" s="65"/>
      <c r="D138" s="65"/>
      <c r="E138" s="66"/>
      <c r="F138" s="65"/>
      <c r="G138" s="66"/>
      <c r="H138" s="66"/>
      <c r="I138" s="65"/>
    </row>
    <row r="139" spans="1:9" ht="15.75" x14ac:dyDescent="0.25">
      <c r="A139" s="61"/>
      <c r="B139" s="61"/>
      <c r="C139" s="79"/>
      <c r="D139" s="79"/>
      <c r="E139" s="80"/>
      <c r="F139" s="79"/>
      <c r="G139" s="80"/>
      <c r="H139" s="80"/>
      <c r="I139" s="79"/>
    </row>
    <row r="140" spans="1:9" x14ac:dyDescent="0.25">
      <c r="A140" s="85"/>
      <c r="B140" s="85"/>
      <c r="C140" s="65"/>
      <c r="D140" s="65"/>
      <c r="E140" s="66"/>
      <c r="F140" s="65"/>
      <c r="G140" s="66"/>
      <c r="H140" s="66"/>
      <c r="I140" s="65"/>
    </row>
    <row r="141" spans="1:9" ht="15.75" x14ac:dyDescent="0.25">
      <c r="A141" s="61"/>
      <c r="B141" s="61"/>
      <c r="C141" s="79"/>
      <c r="D141" s="79"/>
      <c r="E141" s="80"/>
      <c r="F141" s="79"/>
      <c r="G141" s="80"/>
      <c r="H141" s="80"/>
      <c r="I141" s="79"/>
    </row>
    <row r="142" spans="1:9" ht="15.75" x14ac:dyDescent="0.25">
      <c r="A142" s="61"/>
      <c r="B142" s="61"/>
      <c r="C142" s="79"/>
      <c r="D142" s="79"/>
      <c r="E142" s="80"/>
      <c r="F142" s="79"/>
      <c r="G142" s="80"/>
      <c r="H142" s="80"/>
      <c r="I142" s="79"/>
    </row>
    <row r="143" spans="1:9" ht="15.75" x14ac:dyDescent="0.25">
      <c r="A143" s="61"/>
      <c r="B143" s="61"/>
      <c r="C143" s="79"/>
      <c r="D143" s="79"/>
      <c r="E143" s="80"/>
      <c r="F143" s="79"/>
      <c r="G143" s="80"/>
      <c r="H143" s="80"/>
      <c r="I143" s="79"/>
    </row>
    <row r="144" spans="1:9" ht="15.75" x14ac:dyDescent="0.25">
      <c r="A144" s="61"/>
      <c r="B144" s="61"/>
      <c r="C144" s="79"/>
      <c r="D144" s="79"/>
      <c r="E144" s="80"/>
      <c r="F144" s="79"/>
      <c r="G144" s="80"/>
      <c r="H144" s="80"/>
      <c r="I144" s="79"/>
    </row>
    <row r="500" spans="1:10" x14ac:dyDescent="0.25">
      <c r="A500" s="63"/>
      <c r="B500" s="63"/>
      <c r="C500" s="56"/>
      <c r="D500" s="56"/>
      <c r="E500" s="56"/>
      <c r="F500" s="56"/>
      <c r="G500" s="56"/>
      <c r="H500" s="56"/>
      <c r="I500" s="56"/>
      <c r="J500" s="56"/>
    </row>
  </sheetData>
  <mergeCells count="25">
    <mergeCell ref="C72:E72"/>
    <mergeCell ref="F72:H72"/>
    <mergeCell ref="I72:I73"/>
    <mergeCell ref="J72:J73"/>
    <mergeCell ref="A31:B31"/>
    <mergeCell ref="A93:B93"/>
    <mergeCell ref="A57:B57"/>
    <mergeCell ref="A65:B65"/>
    <mergeCell ref="A74:B74"/>
    <mergeCell ref="A80:B80"/>
    <mergeCell ref="A86:B86"/>
    <mergeCell ref="A72:B73"/>
    <mergeCell ref="A16:B17"/>
    <mergeCell ref="A18:B18"/>
    <mergeCell ref="A20:B20"/>
    <mergeCell ref="A5:B6"/>
    <mergeCell ref="A12:B12"/>
    <mergeCell ref="C16:E16"/>
    <mergeCell ref="F16:H16"/>
    <mergeCell ref="I16:I17"/>
    <mergeCell ref="J16:J17"/>
    <mergeCell ref="C5:E5"/>
    <mergeCell ref="F5:H5"/>
    <mergeCell ref="I5:I6"/>
    <mergeCell ref="J5:J6"/>
  </mergeCells>
  <pageMargins left="0.7" right="0.7" top="0.75" bottom="0.75" header="0.3" footer="0.3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bilance</vt:lpstr>
      <vt:lpstr>detail rozpočtu</vt:lpstr>
      <vt:lpstr>'detail rozpočtu'!Oblast_tisku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olga.sibrinova</cp:lastModifiedBy>
  <cp:lastPrinted>2019-11-29T08:32:19Z</cp:lastPrinted>
  <dcterms:created xsi:type="dcterms:W3CDTF">2019-11-28T07:11:21Z</dcterms:created>
  <dcterms:modified xsi:type="dcterms:W3CDTF">2019-11-29T08:46:24Z</dcterms:modified>
</cp:coreProperties>
</file>