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170" yWindow="1785" windowWidth="13350" windowHeight="6885" tabRatio="818"/>
  </bookViews>
  <sheets>
    <sheet name="Příjmy" sheetId="2" r:id="rId1"/>
    <sheet name="Výdaje" sheetId="1" r:id="rId2"/>
    <sheet name="ORG" sheetId="8" r:id="rId3"/>
    <sheet name="PS" sheetId="3" r:id="rId4"/>
    <sheet name="Výsledovka_návrh" sheetId="7" r:id="rId5"/>
    <sheet name="Důvodová zpráva_navrh" sheetId="4" r:id="rId6"/>
    <sheet name="Výhled_navrh" sheetId="5" r:id="rId7"/>
  </sheets>
  <externalReferences>
    <externalReference r:id="rId8"/>
    <externalReference r:id="rId9"/>
  </externalReferences>
  <definedNames>
    <definedName name="_xlnm.Print_Area" localSheetId="6">Výhled_navrh!$A$1:$I$35</definedName>
  </definedNames>
  <calcPr calcId="125725"/>
</workbook>
</file>

<file path=xl/calcChain.xml><?xml version="1.0" encoding="utf-8"?>
<calcChain xmlns="http://schemas.openxmlformats.org/spreadsheetml/2006/main">
  <c r="E32" i="1"/>
  <c r="B21" i="5" l="1"/>
  <c r="B20"/>
  <c r="D21" i="7" l="1"/>
  <c r="D19"/>
  <c r="D24" i="4" s="1"/>
  <c r="D17" i="7"/>
  <c r="D22" i="4" s="1"/>
  <c r="D13" i="7"/>
  <c r="D18" i="4" s="1"/>
  <c r="E57" i="1"/>
  <c r="D20" i="7" s="1"/>
  <c r="D25" i="4" s="1"/>
  <c r="E52" i="1"/>
  <c r="C14" i="5" l="1"/>
  <c r="D27" i="4"/>
  <c r="E39" i="1"/>
  <c r="D16" i="7" s="1"/>
  <c r="D21" i="4" s="1"/>
  <c r="E22" i="1"/>
  <c r="E54"/>
  <c r="D18" i="7" s="1"/>
  <c r="D23" i="4" s="1"/>
  <c r="E24" i="1" l="1"/>
  <c r="E15"/>
  <c r="E14"/>
  <c r="E10"/>
  <c r="E9"/>
  <c r="E20"/>
  <c r="E19"/>
  <c r="E18"/>
  <c r="E17"/>
  <c r="E78" i="2"/>
  <c r="D6" i="7"/>
  <c r="D7"/>
  <c r="D5"/>
  <c r="D8"/>
  <c r="D13" i="4" s="1"/>
  <c r="D4" i="7"/>
  <c r="D3"/>
  <c r="D9" i="4" l="1"/>
  <c r="B6" i="5"/>
  <c r="D6" s="1"/>
  <c r="D8" i="4"/>
  <c r="B9" i="5"/>
  <c r="D7" i="4"/>
  <c r="B5" i="5"/>
  <c r="D11" i="4"/>
  <c r="B8" i="5"/>
  <c r="D10" i="4"/>
  <c r="B7" i="5"/>
  <c r="D15" i="7"/>
  <c r="D20" i="4" s="1"/>
  <c r="D14" i="7"/>
  <c r="F21"/>
  <c r="C21"/>
  <c r="F20"/>
  <c r="C20"/>
  <c r="F19"/>
  <c r="C19"/>
  <c r="F18"/>
  <c r="C18"/>
  <c r="F17"/>
  <c r="C17"/>
  <c r="F16"/>
  <c r="C16"/>
  <c r="F15"/>
  <c r="C15"/>
  <c r="F14"/>
  <c r="C14"/>
  <c r="F13"/>
  <c r="F22" s="1"/>
  <c r="C13"/>
  <c r="C22" s="1"/>
  <c r="F8"/>
  <c r="F7"/>
  <c r="F6"/>
  <c r="F5"/>
  <c r="F4"/>
  <c r="F3"/>
  <c r="D9"/>
  <c r="F9" l="1"/>
  <c r="F24" s="1"/>
  <c r="D22"/>
  <c r="B13" i="5" s="1"/>
  <c r="D19" i="4"/>
  <c r="D24" i="7" l="1"/>
  <c r="E62" i="1"/>
  <c r="E64" s="1"/>
  <c r="D62" l="1"/>
  <c r="F78" i="2" l="1"/>
  <c r="F81" s="1"/>
  <c r="I16" i="5"/>
  <c r="H16"/>
  <c r="G16"/>
  <c r="F16"/>
  <c r="E16"/>
  <c r="D16"/>
  <c r="C16"/>
  <c r="B16"/>
  <c r="F6"/>
  <c r="H6" s="1"/>
  <c r="C27" i="4"/>
  <c r="C25"/>
  <c r="C24"/>
  <c r="C23"/>
  <c r="C22"/>
  <c r="C21"/>
  <c r="C20"/>
  <c r="C30" s="1"/>
  <c r="C19"/>
  <c r="C18"/>
  <c r="G11" i="3"/>
  <c r="F17" i="5" l="1"/>
  <c r="H17"/>
  <c r="D17"/>
  <c r="B10"/>
  <c r="B11" s="1"/>
  <c r="D5"/>
  <c r="F5" s="1"/>
  <c r="H5" s="1"/>
  <c r="H10" s="1"/>
  <c r="H11" s="1"/>
  <c r="D12" i="4"/>
  <c r="D14" s="1"/>
  <c r="D26"/>
  <c r="D28" s="1"/>
  <c r="B17" i="5"/>
  <c r="H18" l="1"/>
  <c r="B18"/>
  <c r="B22" s="1"/>
  <c r="D21" s="1"/>
  <c r="F10"/>
  <c r="F11" s="1"/>
  <c r="F18" s="1"/>
  <c r="D10"/>
  <c r="D11" s="1"/>
  <c r="D18" s="1"/>
  <c r="D30" i="4"/>
  <c r="D22" i="5" l="1"/>
  <c r="F21" s="1"/>
  <c r="F22" s="1"/>
  <c r="H21" s="1"/>
  <c r="H22" s="1"/>
</calcChain>
</file>

<file path=xl/sharedStrings.xml><?xml version="1.0" encoding="utf-8"?>
<sst xmlns="http://schemas.openxmlformats.org/spreadsheetml/2006/main" count="1085" uniqueCount="629">
  <si>
    <t>Dobříšská 56 Mníšek pod Brdy</t>
  </si>
  <si>
    <t>Podmínka:</t>
  </si>
  <si>
    <t/>
  </si>
  <si>
    <t>ODPA</t>
  </si>
  <si>
    <t>Popis</t>
  </si>
  <si>
    <t>1014</t>
  </si>
  <si>
    <t>Ozdravování hospodářských zvířat, polních a speciálních plodin</t>
  </si>
  <si>
    <t>2141</t>
  </si>
  <si>
    <t>Vnitřní obchod</t>
  </si>
  <si>
    <t>2143</t>
  </si>
  <si>
    <t>Cestovní ruch</t>
  </si>
  <si>
    <t>2212</t>
  </si>
  <si>
    <t>Silnice</t>
  </si>
  <si>
    <t>2219</t>
  </si>
  <si>
    <t>Ostatní záležitosti pozemních komunikací</t>
  </si>
  <si>
    <t>2221</t>
  </si>
  <si>
    <t>Provoz veřejné silniční dopravy</t>
  </si>
  <si>
    <t>2223</t>
  </si>
  <si>
    <t>Bezpečnost silničního provozu</t>
  </si>
  <si>
    <t>2229</t>
  </si>
  <si>
    <t>Ostatní záležitosti v silniční dopravě</t>
  </si>
  <si>
    <t>2310</t>
  </si>
  <si>
    <t>Pitná voda</t>
  </si>
  <si>
    <t>2321</t>
  </si>
  <si>
    <t>Odvádění a čištění odpadních vod,nakládání s kaly</t>
  </si>
  <si>
    <t>2341</t>
  </si>
  <si>
    <t>Vodní díla v zemědělské krajině</t>
  </si>
  <si>
    <t>3111</t>
  </si>
  <si>
    <t>Mateřské školy</t>
  </si>
  <si>
    <t>3113</t>
  </si>
  <si>
    <t>Základní školy</t>
  </si>
  <si>
    <t>3114</t>
  </si>
  <si>
    <t>Základní školy pro žáky se speciálními vzdělávacími potřebami</t>
  </si>
  <si>
    <t>3141</t>
  </si>
  <si>
    <t>Školní stravování</t>
  </si>
  <si>
    <t>3231</t>
  </si>
  <si>
    <t>Základní umělecké školy</t>
  </si>
  <si>
    <t>3314</t>
  </si>
  <si>
    <t>Činnosti knihovnické</t>
  </si>
  <si>
    <t>3319</t>
  </si>
  <si>
    <t>Ostatní záležitosti kultury</t>
  </si>
  <si>
    <t>3322</t>
  </si>
  <si>
    <t>Zachování a obnova kulturních památek</t>
  </si>
  <si>
    <t>3326</t>
  </si>
  <si>
    <t>Pořízení, zachování hodnot místního kulturního, historického povědomí</t>
  </si>
  <si>
    <t>3341</t>
  </si>
  <si>
    <t>Rozhlas a televize</t>
  </si>
  <si>
    <t>3349</t>
  </si>
  <si>
    <t>Ostatní záležitosti sdělovacích prostředků</t>
  </si>
  <si>
    <t>3392</t>
  </si>
  <si>
    <t>Zájmová činnost v kultuře</t>
  </si>
  <si>
    <t>3399</t>
  </si>
  <si>
    <t>Ostatní záležitosti kultury, církví a sdělovacích prostředků</t>
  </si>
  <si>
    <t>3412</t>
  </si>
  <si>
    <t>Sportovní zařízení v majetku obce</t>
  </si>
  <si>
    <t>3419</t>
  </si>
  <si>
    <t>Ostatní tělovýchovná činnost</t>
  </si>
  <si>
    <t>3421</t>
  </si>
  <si>
    <t>Využití volného času dětí a mládeže</t>
  </si>
  <si>
    <t>3533</t>
  </si>
  <si>
    <t>Zdravotnická záchranná služba</t>
  </si>
  <si>
    <t>3612</t>
  </si>
  <si>
    <t>Bytové hospodářství</t>
  </si>
  <si>
    <t>3613</t>
  </si>
  <si>
    <t>Nebytové hospodářství</t>
  </si>
  <si>
    <t>3631</t>
  </si>
  <si>
    <t>Veřejné osvětlení</t>
  </si>
  <si>
    <t>3632</t>
  </si>
  <si>
    <t>Pohřebnictví</t>
  </si>
  <si>
    <t>3635</t>
  </si>
  <si>
    <t>Územní plánování</t>
  </si>
  <si>
    <t>3639</t>
  </si>
  <si>
    <t>Komunální služby a územní rozvoj jinde nezařazené</t>
  </si>
  <si>
    <t>3712</t>
  </si>
  <si>
    <t>Odstraňování plynných emisí</t>
  </si>
  <si>
    <t>3722</t>
  </si>
  <si>
    <t>Sběr a svoz komunálních odpadů</t>
  </si>
  <si>
    <t>3723</t>
  </si>
  <si>
    <t>Sběr a svoz ostatních odpadů (jiných než nebezpečný a komunální)</t>
  </si>
  <si>
    <t>3725</t>
  </si>
  <si>
    <t>Využívání a zneškodňování komunálních odpadů</t>
  </si>
  <si>
    <t>3729</t>
  </si>
  <si>
    <t>Ostatní nakládání s odpady</t>
  </si>
  <si>
    <t>3745</t>
  </si>
  <si>
    <t>Péče o vzhled obcí a veřejnou zeleň</t>
  </si>
  <si>
    <t>4222</t>
  </si>
  <si>
    <t>Veřejně prospěšné práce</t>
  </si>
  <si>
    <t>4329</t>
  </si>
  <si>
    <t>Ostatní sociální péče a pomoc dětem a mládeži</t>
  </si>
  <si>
    <t>4350</t>
  </si>
  <si>
    <t>Domovy pro seniory</t>
  </si>
  <si>
    <t>4351</t>
  </si>
  <si>
    <t>Osobní asistence, pečovatelská služba a podpora samost.bydlení</t>
  </si>
  <si>
    <t>4359</t>
  </si>
  <si>
    <t>Ostatní služby a činnosti v oblasti sociální péče</t>
  </si>
  <si>
    <t>5272</t>
  </si>
  <si>
    <t>Činnost orgánů krizového řízení na územní úrovni</t>
  </si>
  <si>
    <t>5311</t>
  </si>
  <si>
    <t>Bezpečnost a veřejný pořádek</t>
  </si>
  <si>
    <t>5399</t>
  </si>
  <si>
    <t>Ostatní záležitosti bezpečnosti, veřejného pořádku</t>
  </si>
  <si>
    <t>5512</t>
  </si>
  <si>
    <t>6112</t>
  </si>
  <si>
    <t>Zastupitelstva obcí</t>
  </si>
  <si>
    <t>6115</t>
  </si>
  <si>
    <t>Volby do zastupitelstev územních samosprávných celků</t>
  </si>
  <si>
    <t>6171</t>
  </si>
  <si>
    <t>Činnost místní správy</t>
  </si>
  <si>
    <t>6310</t>
  </si>
  <si>
    <t>Obecné příjmy a výdaje z finančních operací</t>
  </si>
  <si>
    <t>6320</t>
  </si>
  <si>
    <t>Pojištění funkčně nespecifikované</t>
  </si>
  <si>
    <t>6399</t>
  </si>
  <si>
    <t>Ostatní finanční operace</t>
  </si>
  <si>
    <t>6409</t>
  </si>
  <si>
    <t>Ostatní činnosti jinde nezařazené</t>
  </si>
  <si>
    <t>Celkem</t>
  </si>
  <si>
    <t>Neidentifikované příjmy</t>
  </si>
  <si>
    <t>2328</t>
  </si>
  <si>
    <t>Příjmy z úroků (část)</t>
  </si>
  <si>
    <t>Ostatní nedaňové příjmy jinde nezařazené</t>
  </si>
  <si>
    <t>2329</t>
  </si>
  <si>
    <t>Přijaté nekapitálové příspěvky a náhrady</t>
  </si>
  <si>
    <t>2324</t>
  </si>
  <si>
    <t>Sankční platby přijaté od jiných subjektů</t>
  </si>
  <si>
    <t>Příjmy z poskytování služeb a výrobků</t>
  </si>
  <si>
    <t>2111</t>
  </si>
  <si>
    <t>Příjmy z prodeje krátkodobého a drobného dlouhodobého majetku</t>
  </si>
  <si>
    <t>Přijaté příspěvky na pořízení dlouhodobého majetku</t>
  </si>
  <si>
    <t>3122</t>
  </si>
  <si>
    <t>Příjmy z prodeje ostatních nemovitostí a jejich částí</t>
  </si>
  <si>
    <t>3112</t>
  </si>
  <si>
    <t>Příjmy z prodeje pozemků</t>
  </si>
  <si>
    <t>Přijaté pojistné náhrady</t>
  </si>
  <si>
    <t>2322</t>
  </si>
  <si>
    <t>Ostatní příjmy z pronájmu majetku</t>
  </si>
  <si>
    <t>2139</t>
  </si>
  <si>
    <t>Příjmy z pronájmu pozemků</t>
  </si>
  <si>
    <t>2131</t>
  </si>
  <si>
    <t>Ostatní příjmy z vlastní činnosti</t>
  </si>
  <si>
    <t>2119</t>
  </si>
  <si>
    <t>Příjmy z pronájmu movitých věcí</t>
  </si>
  <si>
    <t>2133</t>
  </si>
  <si>
    <t>Příjmy z pronájmu ostatních nemovitostí a jejich částí</t>
  </si>
  <si>
    <t>2132</t>
  </si>
  <si>
    <t>Přijaté neinvestiční dary</t>
  </si>
  <si>
    <t>2169</t>
  </si>
  <si>
    <t>Příjmy z prodeje zboží (již nakoupeného za účelem prodeje)</t>
  </si>
  <si>
    <t>2112</t>
  </si>
  <si>
    <t>Investiční přijaté transfery od krajů</t>
  </si>
  <si>
    <t>Investiční přijaté transfery z všeobecné pokladní správy státního rozpočtu</t>
  </si>
  <si>
    <t>4211</t>
  </si>
  <si>
    <t>Neinvestiční přijaté transfery od krajů</t>
  </si>
  <si>
    <t>4122</t>
  </si>
  <si>
    <t>Neinvestiční přijaté transfery od obcí</t>
  </si>
  <si>
    <t>4121</t>
  </si>
  <si>
    <t>Ostatní neinvestiční přijaté transfery ze státního rozpočtu</t>
  </si>
  <si>
    <t>4116</t>
  </si>
  <si>
    <t>Neinvestiční přijaté transfery ze SR v rámci souhrnného dotačního vztahu</t>
  </si>
  <si>
    <t>4112</t>
  </si>
  <si>
    <t>Daň z nemovitostí</t>
  </si>
  <si>
    <t>1511</t>
  </si>
  <si>
    <t>Správní poplatky</t>
  </si>
  <si>
    <t>1361</t>
  </si>
  <si>
    <t>Odvody z výherních hracích přístrojů</t>
  </si>
  <si>
    <t>Odvod z loterií a podobných her kromě z výherních hracích přístrojů</t>
  </si>
  <si>
    <t>Poplatek za zhodnocení stavebního pozemku</t>
  </si>
  <si>
    <t>1348</t>
  </si>
  <si>
    <t>Poplatek za užívání veřejného prostranství</t>
  </si>
  <si>
    <t>1343</t>
  </si>
  <si>
    <t>Poplatek ze psů</t>
  </si>
  <si>
    <t>1341</t>
  </si>
  <si>
    <t>Poplatek za likvidaci komunálního odpadu</t>
  </si>
  <si>
    <t>1340</t>
  </si>
  <si>
    <t>Poplatek za komunální odpad</t>
  </si>
  <si>
    <t>1337</t>
  </si>
  <si>
    <t>Poplatky za odnětí pozemků plnění funkcí lesa</t>
  </si>
  <si>
    <t>1335</t>
  </si>
  <si>
    <t>Odvody za odnětí půdy ze zemědělského půdního fondu</t>
  </si>
  <si>
    <t>1334</t>
  </si>
  <si>
    <t>Daň z přidané hodnoty</t>
  </si>
  <si>
    <t>1211</t>
  </si>
  <si>
    <t>Daň z příjmů právnických osob za obce</t>
  </si>
  <si>
    <t>1122</t>
  </si>
  <si>
    <t>Daň z příjmů právnických osob</t>
  </si>
  <si>
    <t>1121</t>
  </si>
  <si>
    <t>Daň z příjmů fyzických osob z kapitálových výnosů</t>
  </si>
  <si>
    <t>1113</t>
  </si>
  <si>
    <t>Daň z příjmů fyzických osob ze samostatné výdělečné činnosti</t>
  </si>
  <si>
    <t>1112</t>
  </si>
  <si>
    <t>Daň z příjmů fyzických osob ze závislé činnosti a funkčních požitků</t>
  </si>
  <si>
    <t>1111</t>
  </si>
  <si>
    <t>Návrh rozpočtu</t>
  </si>
  <si>
    <t>Předpoklad pro rok 2017</t>
  </si>
  <si>
    <t>Předpoklad pro rok 2017 dle  průměru</t>
  </si>
  <si>
    <t>Ve stejné výši ve výdajích</t>
  </si>
  <si>
    <t>Předpoklad z let minulých</t>
  </si>
  <si>
    <t>Poplatky z popelnic a dalších poplatkových služeb KO včetně sběrného dvora</t>
  </si>
  <si>
    <t>Pohledávky z minulých let - dovýběr</t>
  </si>
  <si>
    <t>Propočet z let minulých</t>
  </si>
  <si>
    <t xml:space="preserve">Poskytování služeb v rámci přenesené působnosti </t>
  </si>
  <si>
    <t>Dotace na výkon přenesené působnosti - rozpis MVČR</t>
  </si>
  <si>
    <t>Dotace MFČR (škola)</t>
  </si>
  <si>
    <t>Drobný prodej zboží</t>
  </si>
  <si>
    <t>Nerozpočtuje se</t>
  </si>
  <si>
    <t>Přeplatek ZDO, autobusová doprava</t>
  </si>
  <si>
    <t>Pronájem vodovodů a kanalizací dle kalkulace  2017</t>
  </si>
  <si>
    <t>Příspěvky na přípojky ve veřejné části</t>
  </si>
  <si>
    <t>Inzerce ve zpravodaji</t>
  </si>
  <si>
    <t>Půjčovné v knihovně</t>
  </si>
  <si>
    <t>Pronájem veřejného osvětlení</t>
  </si>
  <si>
    <t>Pronájem hrobových míst</t>
  </si>
  <si>
    <t>Věcná břemena z ČEZ a ostatními zájemci</t>
  </si>
  <si>
    <t>Pronájmy zahrádek</t>
  </si>
  <si>
    <t>Plnění třetích subjektů, např. pojištění</t>
  </si>
  <si>
    <t>Drobné nahodilé příjmy</t>
  </si>
  <si>
    <t>Plánovací smlouvy dle zásad, odhad viz. příloha</t>
  </si>
  <si>
    <t>Prodej nemovitého majetku</t>
  </si>
  <si>
    <t>Nerozpočtujeme</t>
  </si>
  <si>
    <t>Předpoklad při stávajícím objemu finančních prostředků</t>
  </si>
  <si>
    <t>Plnění z VP smluv MP</t>
  </si>
  <si>
    <t>Příjmy z EKOKOMU</t>
  </si>
  <si>
    <t>Příjmy ze sběrného dvoru</t>
  </si>
  <si>
    <t>společnost</t>
  </si>
  <si>
    <t xml:space="preserve">splatnost </t>
  </si>
  <si>
    <t>částka</t>
  </si>
  <si>
    <t>předpokládaný výdaj</t>
  </si>
  <si>
    <t>Drobní stavebníci EDEN - 3RD</t>
  </si>
  <si>
    <t>smlouva uzavřena</t>
  </si>
  <si>
    <t>Lokalita Dobříšská</t>
  </si>
  <si>
    <t>část smluv uzavřena, předpoklad</t>
  </si>
  <si>
    <t>Příjmová a výdajová strana rozpočtu byla navržena v tis. Kč dle jednotlivých kapitol následovně  :</t>
  </si>
  <si>
    <t>Příjmová strana rozpočtu</t>
  </si>
  <si>
    <t>Daňové příjmy</t>
  </si>
  <si>
    <t>Neinvestiční přijaté dotace</t>
  </si>
  <si>
    <t>Nedaňové příjmy</t>
  </si>
  <si>
    <t>Komunální služby a majetek města</t>
  </si>
  <si>
    <t>Kapitálové příjmy</t>
  </si>
  <si>
    <r>
      <t xml:space="preserve">             Příjmy celkem  </t>
    </r>
    <r>
      <rPr>
        <sz val="8"/>
        <rFont val="Arial"/>
        <family val="2"/>
        <charset val="238"/>
      </rPr>
      <t>( v tis. Kč)</t>
    </r>
    <r>
      <rPr>
        <b/>
        <sz val="12"/>
        <rFont val="Arial"/>
        <family val="2"/>
        <charset val="238"/>
      </rPr>
      <t xml:space="preserve"> : </t>
    </r>
  </si>
  <si>
    <r>
      <t xml:space="preserve">             Příjmová strana rozpočtu</t>
    </r>
    <r>
      <rPr>
        <b/>
        <sz val="12"/>
        <rFont val="Arial"/>
        <family val="2"/>
        <charset val="238"/>
      </rPr>
      <t xml:space="preserve">   </t>
    </r>
    <r>
      <rPr>
        <sz val="8"/>
        <rFont val="Arial"/>
        <family val="2"/>
        <charset val="238"/>
      </rPr>
      <t>( v tis. Kč)</t>
    </r>
    <r>
      <rPr>
        <b/>
        <sz val="12"/>
        <rFont val="Arial"/>
        <family val="2"/>
        <charset val="238"/>
      </rPr>
      <t xml:space="preserve"> : </t>
    </r>
  </si>
  <si>
    <t>Výdajová strana rozpočtu</t>
  </si>
  <si>
    <t>Plný rozpočet</t>
  </si>
  <si>
    <t>Zemědělství a lesní hospodářství</t>
  </si>
  <si>
    <t>Průmyslová a ostatní odvětví hospodářství</t>
  </si>
  <si>
    <t>Služby pro obyvatelstvo</t>
  </si>
  <si>
    <t>Komunální služby</t>
  </si>
  <si>
    <t>Sociální věci</t>
  </si>
  <si>
    <t>Bezpečnost státu</t>
  </si>
  <si>
    <t>Všeobecná veřejná správa a služby</t>
  </si>
  <si>
    <t>Městský úřad</t>
  </si>
  <si>
    <r>
      <t xml:space="preserve">Výdaje celkem  </t>
    </r>
    <r>
      <rPr>
        <sz val="8"/>
        <rFont val="Arial"/>
        <family val="2"/>
        <charset val="238"/>
      </rPr>
      <t>(v tis. Kč)</t>
    </r>
    <r>
      <rPr>
        <b/>
        <sz val="12"/>
        <rFont val="Arial"/>
        <family val="2"/>
        <charset val="238"/>
      </rPr>
      <t xml:space="preserve"> :</t>
    </r>
  </si>
  <si>
    <t>Třída 8 Financování</t>
  </si>
  <si>
    <r>
      <t xml:space="preserve">             Výdajová strana rozpočtu</t>
    </r>
    <r>
      <rPr>
        <b/>
        <sz val="12"/>
        <rFont val="Arial"/>
        <family val="2"/>
        <charset val="238"/>
      </rPr>
      <t xml:space="preserve">   </t>
    </r>
    <r>
      <rPr>
        <sz val="8"/>
        <rFont val="Arial"/>
        <family val="2"/>
        <charset val="238"/>
      </rPr>
      <t>( v tis. Kč)</t>
    </r>
    <r>
      <rPr>
        <b/>
        <sz val="12"/>
        <rFont val="Arial"/>
        <family val="2"/>
        <charset val="238"/>
      </rPr>
      <t xml:space="preserve"> : </t>
    </r>
  </si>
  <si>
    <r>
      <t xml:space="preserve">Rozdíl příjmové a výdajové strany rozpočtu </t>
    </r>
    <r>
      <rPr>
        <sz val="11"/>
        <rFont val="Arial"/>
        <family val="2"/>
      </rPr>
      <t>(v tis. Kč)</t>
    </r>
    <r>
      <rPr>
        <b/>
        <sz val="11"/>
        <rFont val="Arial"/>
        <family val="2"/>
      </rPr>
      <t xml:space="preserve"> :</t>
    </r>
  </si>
  <si>
    <t xml:space="preserve">Schváleno radou města dne :                 </t>
  </si>
  <si>
    <t xml:space="preserve">Schváleno finančním výborem dne :       </t>
  </si>
  <si>
    <t xml:space="preserve">Schváleno zastupitelstvem města dne : </t>
  </si>
  <si>
    <t xml:space="preserve">V Mníšku pod Brdy dne :  </t>
  </si>
  <si>
    <t xml:space="preserve">Vyvěšeno dne </t>
  </si>
  <si>
    <t xml:space="preserve"> v tis. Kč </t>
  </si>
  <si>
    <t>ukazatel</t>
  </si>
  <si>
    <t xml:space="preserve"> rozpočtový výhled 2018</t>
  </si>
  <si>
    <t xml:space="preserve"> rozpočtový výhled 2019</t>
  </si>
  <si>
    <t>I. Příjmy</t>
  </si>
  <si>
    <t xml:space="preserve">Třída 1 - Daňové příjmy </t>
  </si>
  <si>
    <t>Třída 2 - Nedaňové příjmy</t>
  </si>
  <si>
    <t>Třída 3 - Komunální služby</t>
  </si>
  <si>
    <t>Třída 3 - Kapitálové příjmy</t>
  </si>
  <si>
    <t>Třída 4 - Přijaté dotace</t>
  </si>
  <si>
    <t>Vlastní příjmy a přijaté dotace:</t>
  </si>
  <si>
    <t>Příjmy celkem :</t>
  </si>
  <si>
    <t>II. Výdaje</t>
  </si>
  <si>
    <t>běžné</t>
  </si>
  <si>
    <t>kapitálové</t>
  </si>
  <si>
    <t>Třída 5 - provozní výdaje</t>
  </si>
  <si>
    <t>Třída 6 - kapitálové výdaje (splátky úvěrů)</t>
  </si>
  <si>
    <t>Třída 6 - kapitálové výdaje (ostatní)</t>
  </si>
  <si>
    <t>Součet výdajů :</t>
  </si>
  <si>
    <t>Výdaje  (běžné + kapitálové) celkem :</t>
  </si>
  <si>
    <t>Výsledek hospodaření :</t>
  </si>
  <si>
    <t>III. Financování</t>
  </si>
  <si>
    <t>Dlouhodobé půjčené prostředky</t>
  </si>
  <si>
    <t>Zůstatek finančních prostředků na konci roku:</t>
  </si>
  <si>
    <t>ORG</t>
  </si>
  <si>
    <t>Položka</t>
  </si>
  <si>
    <t>Město Mníšek pod Brdy</t>
  </si>
  <si>
    <t xml:space="preserve">Odpovědnost/realizuje </t>
  </si>
  <si>
    <t>FO</t>
  </si>
  <si>
    <t>MP</t>
  </si>
  <si>
    <t>OKS</t>
  </si>
  <si>
    <t>OSMI</t>
  </si>
  <si>
    <t>OVV</t>
  </si>
  <si>
    <t>STA</t>
  </si>
  <si>
    <t>Finanční prostředky - zůstatek 2016</t>
  </si>
  <si>
    <t>Finanční prostředky - dlouhodobé úvěry</t>
  </si>
  <si>
    <t>Dlouhodobý úvěr pavilon</t>
  </si>
  <si>
    <t>Zůstatek finančních prostředků z roku 2016</t>
  </si>
  <si>
    <t>Celkem, včetně třídy 8 - financování</t>
  </si>
  <si>
    <t>Poznámka</t>
  </si>
  <si>
    <t>Pronájem kotců, bolševník</t>
  </si>
  <si>
    <t>Propagace města, nové webové stránky</t>
  </si>
  <si>
    <t>Z tržnice, náměstí a drobných záborů (snížení o změnu parkování)</t>
  </si>
  <si>
    <t>Zbývající dovýběr z let 2012-2015 + nové řady Lhota</t>
  </si>
  <si>
    <t>Sponzorské smlouvy pouť - 2017, dary (nerozpočtujeme)</t>
  </si>
  <si>
    <t>Ostatní drobné pronájmy majetku (kanalizace a vodovody 3. vlastníků)</t>
  </si>
  <si>
    <t>Kopírování, scanování, odhad z let minulých</t>
  </si>
  <si>
    <t>Výměna a doplňování dopravních značek</t>
  </si>
  <si>
    <t>Opravy a investice v oblasti zásobování pitnou vodou dle rozpisu akcí</t>
  </si>
  <si>
    <t>Opravy a investice v oblasti odkanalizování dle rozpisu akcí, příspěvek na jímky</t>
  </si>
  <si>
    <t>Příspěvek města - provozní náklady a drobné opravy ZŠ Komenského 420</t>
  </si>
  <si>
    <t>Příspěvek města - provozní náklady a drobné opravy ZŠ Komenského 886</t>
  </si>
  <si>
    <t>Příspěvek města - provozní náklady a drobné opravy Školní jídelna</t>
  </si>
  <si>
    <t>Příspěvek města - provozní náklady a drobné opravy ZUŠ</t>
  </si>
  <si>
    <t>Zimní údržba, opravy a udržování silnic, investice dle rozpisu akcí ORG</t>
  </si>
  <si>
    <t>Parkovací automaty, opravy a udržování chodníků, investice dle rozpisu akcí ORG</t>
  </si>
  <si>
    <t>Příspěvek města - provozní náklady a opravy mateřské školy, viz rozpis ORG</t>
  </si>
  <si>
    <t>Kronika města</t>
  </si>
  <si>
    <t>Provoz SMS rozhlasu</t>
  </si>
  <si>
    <t>Provozní náklady MKS</t>
  </si>
  <si>
    <t>Kulturní akce města, SPOZ</t>
  </si>
  <si>
    <t>Dotace mezd VPP (úřad práce) a další (vazba na výdaje), nerozpočtujeme</t>
  </si>
  <si>
    <t>Příspěvky od obcí, VPS …, pouze dle smluv</t>
  </si>
  <si>
    <t>Odhad vstupného na akce města pro rok 2017 (koncerty a MKS)</t>
  </si>
  <si>
    <t>Pronájem hrobových míst (část)</t>
  </si>
  <si>
    <t>Příspěvky spolkům, údržba dětských hřišť a nová hřiště dle ORG</t>
  </si>
  <si>
    <t>Příspěvky tělovýchovným organizacím, drobný materiál, údržba</t>
  </si>
  <si>
    <t>Dle podrobnějšího rozpisu a rozpisu akcí ORG</t>
  </si>
  <si>
    <t>Svoz komunálního odpadu (smlouva) a příspěvek obyvatelstvu dle zásad</t>
  </si>
  <si>
    <t>Likvidace černých skládek, koše (smlouva), poradenství, provoz SD …</t>
  </si>
  <si>
    <t>Tříděný odpad, smlouva + drobná rezerva</t>
  </si>
  <si>
    <t>Údržba bývalé skládky v ďolíkách</t>
  </si>
  <si>
    <t>Údržba zeleně ze smlouvy, výsadba, propřezy, kácení …</t>
  </si>
  <si>
    <t>Nově založený fond</t>
  </si>
  <si>
    <t>Příspěvek na pečovatelskou službu v obci</t>
  </si>
  <si>
    <t>Zajištění činnosti klubu důchodců</t>
  </si>
  <si>
    <t>Výdaje pro potřeby krizového řízení</t>
  </si>
  <si>
    <t>Náklady na zajištění provozu MP (mzdy 9 strážníků, vybavení, leasing auto, PHM..)</t>
  </si>
  <si>
    <t>Pult centrální ochrany</t>
  </si>
  <si>
    <t>Jednotky sboru dobrovolných hasičů</t>
  </si>
  <si>
    <t>Zajištění nákladů samosprávy (mzdy starosta, místostarosta, odměn ZM, RM …)</t>
  </si>
  <si>
    <t>Úroky z úvěrů</t>
  </si>
  <si>
    <t>Centrální pojištění</t>
  </si>
  <si>
    <t>Zatím se nerozpočtuje (bude ve stejné výši v příjmech)</t>
  </si>
  <si>
    <t>Finanční prostředky - úhrada splátek úvěrů</t>
  </si>
  <si>
    <t>Splátky jistiny úvěrů (ČOV)</t>
  </si>
  <si>
    <t>Součty rozpočtu podle kapitol</t>
  </si>
  <si>
    <t>PŘÍJMOVÁ STRANA ROZPOČTU</t>
  </si>
  <si>
    <r>
      <t xml:space="preserve">Rozpočet 2013 </t>
    </r>
    <r>
      <rPr>
        <b/>
        <sz val="10"/>
        <rFont val="Arial"/>
        <family val="2"/>
        <charset val="238"/>
      </rPr>
      <t>změny</t>
    </r>
  </si>
  <si>
    <t>Třída 8 – Financování</t>
  </si>
  <si>
    <t>CELKEM :</t>
  </si>
  <si>
    <t>VÝDAJOVÁ STRANA ROZPOČTU</t>
  </si>
  <si>
    <t>Návrh 2005</t>
  </si>
  <si>
    <t>Rozdíl příjmové a výdajové strany :</t>
  </si>
  <si>
    <t>Popis akce</t>
  </si>
  <si>
    <t>Rozpočet 2017</t>
  </si>
  <si>
    <t>TAJ</t>
  </si>
  <si>
    <t>FO, MST</t>
  </si>
  <si>
    <t>FO, OSMI, MST</t>
  </si>
  <si>
    <t>OSMI, FO</t>
  </si>
  <si>
    <t>OSMI, OKS, FO</t>
  </si>
  <si>
    <t>Studie dopravního značení včetně návrhu dopravy</t>
  </si>
  <si>
    <t>Vypracování dopravní studie a značení města</t>
  </si>
  <si>
    <t>Odvodnění a komunikace ulice pod lesem. Smlouva s dodavatelem (cena s DPH)</t>
  </si>
  <si>
    <t>Chodníky Lhotecká, Dobříšská, Čísovická</t>
  </si>
  <si>
    <t>Nová ATS stanice a úpravy na síti</t>
  </si>
  <si>
    <t>Nová ATS stanice 1,6mil + úpravy na síti, redukční ventily, přerušení dle PD</t>
  </si>
  <si>
    <t>Vodovodní řad ulice Dobříšská</t>
  </si>
  <si>
    <t>Nový vodovod v boční ulici od Dobříšské (120m) a úprava povrchu komunikace</t>
  </si>
  <si>
    <t>Úprava technologie úpravny Řevnická</t>
  </si>
  <si>
    <t>Odvodnění u křížku po statek včetně čištění příkopů Lhota</t>
  </si>
  <si>
    <t>Oprava příkopů od křížku včetně propusků dle PD, čištění navazujících příkopů Lhota</t>
  </si>
  <si>
    <t>Odvodnění ulice Na Oboře - dolní část</t>
  </si>
  <si>
    <t>Obnova dešťové kanalizace od zahrádek do potoka, navazující akce na koryto Na Oboře</t>
  </si>
  <si>
    <t>Servis čerpadel na Višňovce</t>
  </si>
  <si>
    <t>Pasport vodovodů a kanalizací</t>
  </si>
  <si>
    <t>MPZ, obnova Skalky, kapličky, dle akcí ORG</t>
  </si>
  <si>
    <t>Obnova Skaleckých kapliček</t>
  </si>
  <si>
    <t>Nové dětské hřiště na Nové sídlišti</t>
  </si>
  <si>
    <t>Příspěvky organizací</t>
  </si>
  <si>
    <t>Správa bytového fondu, platby do fondů oprav, právní služby</t>
  </si>
  <si>
    <t>Správa nebytového fondu a náklady na neobsazené prostory</t>
  </si>
  <si>
    <t>Tělocvična - akustický obklad stěn</t>
  </si>
  <si>
    <t>Projekt nového školního pavilonu</t>
  </si>
  <si>
    <t>Investiční akce včetně části vybavení, dopravního řešení, venkovních ploch a zeleně</t>
  </si>
  <si>
    <t>Oplocení a úprava školního hřiště</t>
  </si>
  <si>
    <t>Oprava zdravotního střediska Komeského 886 - dospělí</t>
  </si>
  <si>
    <t>Projekt opravy (El, TZB, ZT), oprava střechy a WC</t>
  </si>
  <si>
    <t>Budova MÚ, nové kanceláře</t>
  </si>
  <si>
    <t>Komplexní řešení rekonstrukce budovy MÚ</t>
  </si>
  <si>
    <t xml:space="preserve">Dokončení fotbalového hřiště </t>
  </si>
  <si>
    <t>FO, MP</t>
  </si>
  <si>
    <t>Požární ochrana - dobrovolná část</t>
  </si>
  <si>
    <t>FO, TAJ</t>
  </si>
  <si>
    <t>Příspěvek MŠ Nová 499</t>
  </si>
  <si>
    <t>Příspěvek MŠ 9. května</t>
  </si>
  <si>
    <t>Příspěvek ZŠ Komeského 420</t>
  </si>
  <si>
    <t>Příspěvek ZŠ Komeského 886</t>
  </si>
  <si>
    <t>Příspěvek školní jídelna</t>
  </si>
  <si>
    <t>Městská knihovna Mníšek pod Brdy</t>
  </si>
  <si>
    <t>Městská knihovna Stříbrná Lhota</t>
  </si>
  <si>
    <t>SDH, provozní prostředky – Rymaně</t>
  </si>
  <si>
    <t>SDH, provozní prostředky – Stříbrná Lhota</t>
  </si>
  <si>
    <t>SDH, provozní prostředky – Mníšek pod Brdy</t>
  </si>
  <si>
    <t>Zimní údržba komunikací</t>
  </si>
  <si>
    <t>Dle smlouvy a dodatků s firmou Komwag : 5x582tis + rezerva</t>
  </si>
  <si>
    <t>Údržba budovy č.p. 519</t>
  </si>
  <si>
    <t>Údržba budovy MŠ 9. května</t>
  </si>
  <si>
    <t>Údržba budovy MŠ Nová 499</t>
  </si>
  <si>
    <t>Údržba budovy ZŠ Komenského 420</t>
  </si>
  <si>
    <t>Údržba budovy ZŠ Komenského 886</t>
  </si>
  <si>
    <t>Údržba budovy MKS</t>
  </si>
  <si>
    <t>Údržba budovy Školní jídelny</t>
  </si>
  <si>
    <t>Údržba budovy č.p. 555</t>
  </si>
  <si>
    <t>Údržba budovy č.p. 598 (Hladový Vrch)</t>
  </si>
  <si>
    <t>Údržba budovy MÚ</t>
  </si>
  <si>
    <t>Údržba vodárny pod Skalkou</t>
  </si>
  <si>
    <t>Údržba vodojemu Štítek</t>
  </si>
  <si>
    <t>Údržba knihovny</t>
  </si>
  <si>
    <t>Údržba sauny</t>
  </si>
  <si>
    <t>Údržba zbrojnice Mníšek pod Brdy</t>
  </si>
  <si>
    <t>Údržba zbrojnice a knihovny Stříbrná Lhota</t>
  </si>
  <si>
    <t>Údržba zbrojnice a klubu SPOCEN Rymaně</t>
  </si>
  <si>
    <t>Údržba domova pro seniory</t>
  </si>
  <si>
    <t>Opravy suterénu, bežné opravy</t>
  </si>
  <si>
    <t>Výměna dveří, bežné opravy</t>
  </si>
  <si>
    <t>Údržba zdravotního střediska č.p. 519</t>
  </si>
  <si>
    <t>Hřbitov rozvod vody</t>
  </si>
  <si>
    <t>Ostatní investiční přijaté transfery</t>
  </si>
  <si>
    <t>Řešení pojistných událostí</t>
  </si>
  <si>
    <t>Neinvestiční přijaté transfery</t>
  </si>
  <si>
    <t>Plnění 2016-12</t>
  </si>
  <si>
    <t>Neinvestiční krajské dotace (kapličky, kultura, domov DD ..), nerozpočtuje se</t>
  </si>
  <si>
    <t>Investiční dotace od kraje (From, kontejnery ..), dle rozhodnutí</t>
  </si>
  <si>
    <t>Investiční přijaté transfery od obcí</t>
  </si>
  <si>
    <t>PLÁNOVACÍ SMLOUVY pro rok 2017</t>
  </si>
  <si>
    <t>plnění 2017</t>
  </si>
  <si>
    <t>čerpání 2017</t>
  </si>
  <si>
    <t>Pro rok 2017 předpoklad 5 RD</t>
  </si>
  <si>
    <t>ČOV, Baně (splátka úvěru)</t>
  </si>
  <si>
    <t>smlouva před podpisem</t>
  </si>
  <si>
    <t>ČOV (splátka úvěru)</t>
  </si>
  <si>
    <t>Eden lokalita</t>
  </si>
  <si>
    <t>2017 (po převodu komunikací)</t>
  </si>
  <si>
    <t>2014 (realizace)</t>
  </si>
  <si>
    <t>nákup majetku lokality (silnice, val..)</t>
  </si>
  <si>
    <t>Eden viladomy + bung.</t>
  </si>
  <si>
    <t>Dotace MAP</t>
  </si>
  <si>
    <t>Příspěvky obcí na kontejnery</t>
  </si>
  <si>
    <t>Neinvestiční dotace projektu "chodníky Lhotecká, Dobříšská"</t>
  </si>
  <si>
    <t>Ostatní investiční přijaté transfery ze státního rozpočtu</t>
  </si>
  <si>
    <t>Investiční dotace projektu "chodníky Lhotecká, Dobříšská"</t>
  </si>
  <si>
    <t>Investiční dotace projektu "rekonstrukce zbrojnice Mníšek"</t>
  </si>
  <si>
    <t>Zbrojnice Mníšek pod Brdy - komplexní rekonstrukce</t>
  </si>
  <si>
    <t>Dotace + vlastní podíl a rezerva ve výši 100 tis.</t>
  </si>
  <si>
    <t>Dotace na volby (nerozpočtujeme)</t>
  </si>
  <si>
    <t>Kalkulace nájemného pro 555,519, Hl. vrch (v roce 2017 již nebude vyrovnání)</t>
  </si>
  <si>
    <t xml:space="preserve">Dle rozpočtu organizace, opravy v rozpočtu ve výši 100 tis. </t>
  </si>
  <si>
    <t xml:space="preserve">Dle rozpočtu organizace, opravy v rozpočtu ve výši 180 tis. </t>
  </si>
  <si>
    <t xml:space="preserve">Dle rozpočtu organizace, opravy v rozpočtu ve výši 50 tis. </t>
  </si>
  <si>
    <t xml:space="preserve">Dle rozpočtu organizace, opravy v rozpočtu ve výši 540 tis. </t>
  </si>
  <si>
    <t>Provozní prostředky jednotky</t>
  </si>
  <si>
    <t>Dle rozpočtu organizační složky</t>
  </si>
  <si>
    <t>Dle návrhu, závazek ze smlouvy</t>
  </si>
  <si>
    <t>Dokončení ulice pod Lesem</t>
  </si>
  <si>
    <t xml:space="preserve">Ostatní opravy a rekonstrukce silnic </t>
  </si>
  <si>
    <t>Opravy po zimě, postupné opravy povrchů, projekty oprav a investic</t>
  </si>
  <si>
    <t>Rekonstrukce chodníků a parkovacích míst Lhotecká</t>
  </si>
  <si>
    <t>Rozšíření možností parkování na Lhotecké ulici v úseku kolem sauny</t>
  </si>
  <si>
    <t>Cykloturistika, obnova cest</t>
  </si>
  <si>
    <t>Dopravní obslužnost Mníšku pod Brdy, rozšíření 488, rezerva pro navýšení 3xx</t>
  </si>
  <si>
    <t xml:space="preserve">Drobné opravy a projekty </t>
  </si>
  <si>
    <t>Drobné opravy a úpravy, projekty, konzultace</t>
  </si>
  <si>
    <t>Obnova odvodnění Stříbrná Lhota</t>
  </si>
  <si>
    <t>Obnova a posílení kanalizace kolem zbrojnice</t>
  </si>
  <si>
    <t>Ostatní drobné opravy v MPZ</t>
  </si>
  <si>
    <t>Příspěvek města - provozní náklady  organizační složky</t>
  </si>
  <si>
    <t>Náklady na provoz sportovní zařízení obcí (Spocen, hřiště fotbal..)</t>
  </si>
  <si>
    <t>Každoroční oprava dětských hřišť</t>
  </si>
  <si>
    <t>MST</t>
  </si>
  <si>
    <t>Oprava hřišť, revize, výměna písku a další drobná údržba</t>
  </si>
  <si>
    <t>Příspěvky spolkům na jejich činnost</t>
  </si>
  <si>
    <t>Výdaj v závislosti na příjmech dotací, rozpočtujeme pouze dotaci</t>
  </si>
  <si>
    <t>Náklady provozu MÚ dle rozpisu ORG</t>
  </si>
  <si>
    <t>Nové oplocení kolem areálu školního hřiště</t>
  </si>
  <si>
    <t>Běžné nahodilé opravy</t>
  </si>
  <si>
    <t>Dokončení rekonstrukce dle PD</t>
  </si>
  <si>
    <t>Materiál</t>
  </si>
  <si>
    <t>Drobný hmotný dlouhodobý majetek</t>
  </si>
  <si>
    <t>Prádlo, oděvy</t>
  </si>
  <si>
    <t>PHM</t>
  </si>
  <si>
    <t>Služby a školení</t>
  </si>
  <si>
    <t>Opravy a údržování</t>
  </si>
  <si>
    <t>Dopravní vozidlo - leasing</t>
  </si>
  <si>
    <t>Nákup radaru</t>
  </si>
  <si>
    <t>Mzdy včetně odvodů 9 strážníků</t>
  </si>
  <si>
    <t>Ochranné pomůcky</t>
  </si>
  <si>
    <t>Nákup materiálu</t>
  </si>
  <si>
    <t>Služby školení a vzdělávání</t>
  </si>
  <si>
    <t>Programové vybavení</t>
  </si>
  <si>
    <t>Cestovné</t>
  </si>
  <si>
    <t>Platby daní a poplatků</t>
  </si>
  <si>
    <t>Nákup pozemků</t>
  </si>
  <si>
    <t>Revize a ostatní služby</t>
  </si>
  <si>
    <t>Konzultační, poradenské a právní služby</t>
  </si>
  <si>
    <t>Strategický plán</t>
  </si>
  <si>
    <t>Nájemné</t>
  </si>
  <si>
    <t>Energie a média</t>
  </si>
  <si>
    <t>Ostatní drobné náklady, služby, rezerva</t>
  </si>
  <si>
    <t xml:space="preserve">Příspěvky </t>
  </si>
  <si>
    <t>Mníšecký region, svaz, zástřelné ..</t>
  </si>
  <si>
    <t>Ostatní drobné výdaje</t>
  </si>
  <si>
    <t>Výkup pozemků, Gonura a další</t>
  </si>
  <si>
    <t>Obnova mobiliáře, nákup materiálu</t>
  </si>
  <si>
    <t>Doplnění mobiliáře, laviček, udržitelnost projektů, drobný materiál práce ve vlastní režii</t>
  </si>
  <si>
    <t>Atesty, revize na majetku, geo, znalečné …</t>
  </si>
  <si>
    <t>Právní služby, posudky, architekt, audit, odborná vyjádření</t>
  </si>
  <si>
    <t>Dle jednotlivých smluv - závazky města (pronájmy)</t>
  </si>
  <si>
    <t>Město Mníšek pod Brdy, rozpočtový výhled na období 2017 - 2020</t>
  </si>
  <si>
    <t xml:space="preserve"> návrh rozpočtu 2017</t>
  </si>
  <si>
    <t xml:space="preserve"> rozpočtový výhled 2020</t>
  </si>
  <si>
    <t xml:space="preserve">Rozpočtový výhled je odvozen od návrhu rozpočtu na rok 2017. </t>
  </si>
  <si>
    <t>Finanční prostředky k 1.1. 2017</t>
  </si>
  <si>
    <t>Rozpočet města Mníšku pod Brdy pro rok 2017 byl navržen radou města jako schodkový s tím, že k pokrytí schodku budou použity finanční 
prostředky z kapitoly "Třída 8 - Financování", viz. níže.</t>
  </si>
  <si>
    <t>Třída 8 – Financování - zůstatek r.2016</t>
  </si>
  <si>
    <r>
      <t xml:space="preserve">Předkládaný návrh rozpočtu zajišťuje běžný chod správy a údržby města, údržbu majetku, chod městského úřadu, příspěvkových organizací, zajištění bezpečnosti a pořádku a finančních plnění úvěrů a úroků dle splátkových kalendářů a plnění povinností z dříve uzavřených smluv. Dále finančně podporuje činnosti, které jsou nutné pro budoucí rozvoj města - tvorbu územního plánu, projekční činnosti v oblasti realizovaných investic </t>
    </r>
    <r>
      <rPr>
        <b/>
        <sz val="10"/>
        <rFont val="Arial"/>
        <family val="2"/>
        <charset val="238"/>
      </rPr>
      <t>(Pavilon, ATS, MÚ, Zdravotní středisko),</t>
    </r>
    <r>
      <rPr>
        <sz val="10"/>
        <rFont val="Arial"/>
        <family val="4"/>
        <charset val="238"/>
      </rPr>
      <t xml:space="preserve"> inženýring a projekci přípravy investičních akcí a rekonstrukcí</t>
    </r>
    <r>
      <rPr>
        <b/>
        <sz val="10"/>
        <rFont val="Arial"/>
        <family val="2"/>
        <charset val="238"/>
      </rPr>
      <t xml:space="preserve"> (komunikace, dětská hřiště, MÚ, zbrojnice ..)</t>
    </r>
    <r>
      <rPr>
        <sz val="10"/>
        <rFont val="Arial"/>
        <family val="4"/>
        <charset val="238"/>
      </rPr>
      <t xml:space="preserve">. Rozpočet byl sestavován s ohledem na předpokládaný příjem v rámci RUD a s ohledem na předpokládaný vývoj státního rozpočtu. Do příjmové části nejsou zapojeny dotační prostředky u kterých nebylo vydáno rozhodnutí, případně nebyla podepsána dotační smlouva, nebo se připravuje podání žádostí </t>
    </r>
    <r>
      <rPr>
        <b/>
        <sz val="10"/>
        <rFont val="Arial"/>
        <family val="2"/>
        <charset val="238"/>
      </rPr>
      <t>(fotbalové hřiště, kapličky, FROM, oprava ubytovny OBORA ...).</t>
    </r>
  </si>
  <si>
    <t>Nákup pozemků a majetku O.S. Real</t>
  </si>
  <si>
    <t>Výkup pozemků, komunikací a valu dle smlouvy s O.S Real</t>
  </si>
  <si>
    <t>Drobné opravy a údržba rybníků 40 tis., dotační oprava MVN v Rymani 130 tis.</t>
  </si>
  <si>
    <t>čerpání 2016-12</t>
  </si>
  <si>
    <t xml:space="preserve">Preventivní činnost </t>
  </si>
  <si>
    <t>Tvorba nového územního plánu, odhad plnění</t>
  </si>
  <si>
    <t>Kontejnerové třídy ZŠ</t>
  </si>
  <si>
    <t xml:space="preserve">Mzdy pro 9 strážníků včetně odvodů a přesčasů </t>
  </si>
  <si>
    <t xml:space="preserve">Splátka Dacia </t>
  </si>
  <si>
    <t>Odběrná místa města</t>
  </si>
  <si>
    <t>Ostatní drobné opravy, rekonstrukce a parkovací automaty</t>
  </si>
  <si>
    <t xml:space="preserve">Nutný generální servis kalových čerpadel  </t>
  </si>
  <si>
    <t>OSMI, HAS</t>
  </si>
  <si>
    <t>Projekt kruhového objezdu Pražská - Novoveská</t>
  </si>
  <si>
    <t>Pokračování přípravy akce dle studie ve spolupráci s krajem</t>
  </si>
  <si>
    <t>Rekonstrukce cesty k zámku</t>
  </si>
  <si>
    <t>Realizace cesty k zámku (dlažba, dle požadavků PP)</t>
  </si>
  <si>
    <t>Dotace + vlastní zdroje ve výši 530 tis. Kč + rezerva 300 tis. Na prodloužení v Lipkách</t>
  </si>
  <si>
    <t>Sledování kvality ovzduší</t>
  </si>
  <si>
    <t>Vlastní podíl k dotačnímu titulu opatření 2.3, výzva 79 OPŽP</t>
  </si>
  <si>
    <t>Rozvod užitkové vody k zalévání po hřbitově</t>
  </si>
  <si>
    <t>Nové kanceláře v 1NP</t>
  </si>
  <si>
    <t>Akustické opatření v tělocvičně</t>
  </si>
  <si>
    <t>Komplexní rekonstrukce úřadu případně přesun, sanace Obory</t>
  </si>
  <si>
    <t>Běžné opravy</t>
  </si>
  <si>
    <t>Běžné opravy, oprava el. ve třídách, oprava WC</t>
  </si>
  <si>
    <t>Komplexní pasport vodovodů a kanalizací v Mníšku pro rok 2017</t>
  </si>
  <si>
    <t>Cesta u Cvrčka k ZŠ včetně doplocení</t>
  </si>
  <si>
    <t>Údržba zdravotního střediska č.p. 886, dospělí</t>
  </si>
  <si>
    <t>Údržba zdravotního střediska č.p. 887, děti</t>
  </si>
  <si>
    <t>Penzion Rymaně</t>
  </si>
  <si>
    <t>Demolice budov MVČR</t>
  </si>
  <si>
    <t>Demolice nebo úprava budov za zadním rybníkem ve spolupráci s TRAWA</t>
  </si>
  <si>
    <t>Chodník a doskočiště</t>
  </si>
  <si>
    <t>Dva pozemky v Rymani a drobné příjmy z prodeje pozemků</t>
  </si>
  <si>
    <t>Platy zaměstnanců</t>
  </si>
  <si>
    <t>Ostatní osobní výdaje</t>
  </si>
  <si>
    <t>Povinné sociální pojištění</t>
  </si>
  <si>
    <t>Povinné zdravotní pojištění</t>
  </si>
  <si>
    <t>Povinné úrazové pojištění</t>
  </si>
  <si>
    <t>Potraviny</t>
  </si>
  <si>
    <t>Léky a zdravotnický materiál</t>
  </si>
  <si>
    <t>Prádlo, oděvy, obuv</t>
  </si>
  <si>
    <t>Knihy, pomůcky</t>
  </si>
  <si>
    <t>Voda</t>
  </si>
  <si>
    <t>Teplo</t>
  </si>
  <si>
    <t>Elektrická energie</t>
  </si>
  <si>
    <t>Poštovní služby</t>
  </si>
  <si>
    <t>Služby telekomunikací</t>
  </si>
  <si>
    <t>Konzultační a poradenské služby</t>
  </si>
  <si>
    <t>Zpracování dat</t>
  </si>
  <si>
    <t>Nákup ostatních služeb</t>
  </si>
  <si>
    <t>Opravy a udržování</t>
  </si>
  <si>
    <t>Pohoštění</t>
  </si>
  <si>
    <t>Nákup kolků</t>
  </si>
  <si>
    <t>Náhrady mezd v době nemoci</t>
  </si>
  <si>
    <t>Ostatní neinvestiční transfery</t>
  </si>
  <si>
    <t>RAD</t>
  </si>
  <si>
    <t>OKS, TAJ</t>
  </si>
  <si>
    <t>Chodník a doskočiště v areálu školního hřiště</t>
  </si>
  <si>
    <t>Platba kontejnerových tříd pro rok 2017</t>
  </si>
  <si>
    <t>Kanalizace Rymaně, lokalita 4RD</t>
  </si>
  <si>
    <t>Investiční akce zasíťování lokality RD Rymaně</t>
  </si>
  <si>
    <t>Vodovod Rymaně, lokalita 4RD</t>
  </si>
  <si>
    <t>Příspěvek obce na provoz 100.000 + 320 tis. auto</t>
  </si>
  <si>
    <t>Běžné opravy dle plánu</t>
  </si>
  <si>
    <t>Domov důchodců, úprava III. etapy</t>
  </si>
  <si>
    <t>Úprava suterénu III. Pro vznik PP a příprava ordinací</t>
  </si>
  <si>
    <t>MP, STA</t>
  </si>
  <si>
    <t>Kamerový systém</t>
  </si>
  <si>
    <t>Příprava projektu a dotace pro rozšíření a upgrade kamerového systému</t>
  </si>
  <si>
    <t xml:space="preserve">Běžné opravy, oprava hlavní rozvodné skříně, projekt a oprava klimatizace + dotace. </t>
  </si>
  <si>
    <t>Oprava zbývajících 4 kaplí dle plánu + dotace kraj</t>
  </si>
  <si>
    <t>Opravy v MPZ (drobné opravy na klášteře, kostelíku ..) + dotace Mze</t>
  </si>
  <si>
    <t>Hlavní prioritou rozpočtu roku 2017 je rekonstrukce a zkapacitnění základní školy Komenského 420, konkrétně výstavba nového pavilonu. Mezi další prioritu patří výstavba nových chodníků, oprava komunikací, oprava střediska a rekonstrukce MÚ. Další investice a opravy jsou podpořeny v menším rozsahu a jsou rozloženy do jednotlivých let. Zbývající akce budou do rozpočtu zařazeny formou rozpočtových opatření v závislosti na vývoji příjmové strany rozpočtu (dotace). Mezi tyto projekty patří komunitní centrum pavilonu, nové třídy MŠ, obnova dalších komunikací.</t>
  </si>
  <si>
    <t>V příjmové části rozpočtu nejsou zapojeny příjmy, které mohou vzniknout z přijatých dotací ani úspory. V případě navýšení příjmové stránky rozpočtu budou prostředky prioritně směřovány do opravy komunikací města a rekonstrukce MÚ.</t>
  </si>
  <si>
    <t>ŽP</t>
  </si>
  <si>
    <t>Údržba objektu sběrného dvora</t>
  </si>
  <si>
    <t>Drobné památky, kostelní zeď, křížek Lhota + dotace Mze</t>
  </si>
  <si>
    <t>Údržba a oprava hřbitova, prava vjezdové brany, zdi, plot + dotace Mze</t>
  </si>
  <si>
    <t>Rozšíření komunikace u Hukalovny</t>
  </si>
  <si>
    <t>Projekt, závazek ze smlouvy - Bernátková</t>
  </si>
  <si>
    <t>Ostatní drobné úpravy, parkování staré sídliště, opravy, nájem automatů</t>
  </si>
  <si>
    <t xml:space="preserve">Správa VO (12x223tis) + rezerva + opravy, údržba </t>
  </si>
  <si>
    <t>Vydávání zpravodaje včetně mzdových nákladů (nově)</t>
  </si>
  <si>
    <t>Příspěvek na pořízení ÚP (ČEZ) ve výši doplatku za dokončení</t>
  </si>
  <si>
    <t>Nájemné nebytové prostory (kalkulace dle smluv a předplaceného nájemného)</t>
  </si>
  <si>
    <t>Příspěvek na SOS Extreme, letos obsaženo v příspěvcích organizací</t>
  </si>
  <si>
    <t>Strategický plán, odhad, možnost dotace</t>
  </si>
  <si>
    <t>Řešení zkapacitnění mateřských škol, projekty</t>
  </si>
  <si>
    <t>Navýšení kapacity MŠ</t>
  </si>
  <si>
    <t>Oprava oken suterén, podlaha klubovny čejka, drobné opravy</t>
  </si>
  <si>
    <t>Část nového hřiště, možnost dotace, hřiště Stříbrná Lhota (1 mil. + 30 tis.)</t>
  </si>
  <si>
    <t>Vyřezání, osazení čerpadel z akumulace pro vodu k zalévání a pro hasiče</t>
  </si>
  <si>
    <t>Projekty dle participativního rozpočtu</t>
  </si>
  <si>
    <t>OKS, OSMI</t>
  </si>
  <si>
    <t>Částka k podpoření projektů pro participativní rozpočet</t>
  </si>
  <si>
    <t>Dle rozpočtu organizace, opravy v rozpočtu ve výši 1156 tis., investice ve výši 150 tis.</t>
  </si>
  <si>
    <t>Nákup radaru do vybavení MP dle požadavků MP</t>
  </si>
  <si>
    <t>Rozpočet na rok 2017 - příjmy</t>
  </si>
  <si>
    <t>Částka</t>
  </si>
  <si>
    <t>Rozpočet na rok 2017 - výdaje, paragrafové znění</t>
  </si>
  <si>
    <t>Rozpočet na rok 2017 - sledované akce (ORG)</t>
  </si>
  <si>
    <t>Důvodová zpráva k rozpočtu
Města Mníšku pod Brdy
pro rok 2017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</si>
</sst>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42">
    <font>
      <sz val="11"/>
      <color indexed="8"/>
      <name val="Calibri"/>
      <family val="2"/>
      <scheme val="minor"/>
    </font>
    <font>
      <sz val="8"/>
      <color indexed="8"/>
      <name val="Arial"/>
    </font>
    <font>
      <b/>
      <sz val="12"/>
      <color indexed="8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8"/>
      <name val="Arial"/>
      <family val="2"/>
      <charset val="238"/>
    </font>
    <font>
      <b/>
      <sz val="11"/>
      <color indexed="8"/>
      <name val="Calibri"/>
      <family val="2"/>
      <scheme val="minor"/>
    </font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Bitstream Vera Sans"/>
      <charset val="238"/>
    </font>
    <font>
      <u/>
      <sz val="10"/>
      <name val="Arial"/>
      <family val="2"/>
      <charset val="238"/>
    </font>
    <font>
      <sz val="10"/>
      <name val="Arial"/>
      <family val="1"/>
      <charset val="238"/>
    </font>
    <font>
      <b/>
      <sz val="12"/>
      <name val="Bitstream Vera Sans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5"/>
      <charset val="238"/>
    </font>
    <font>
      <sz val="8"/>
      <name val="Arial"/>
      <family val="1"/>
      <charset val="238"/>
    </font>
    <font>
      <sz val="10"/>
      <name val="Arial"/>
      <family val="5"/>
      <charset val="238"/>
    </font>
    <font>
      <b/>
      <sz val="12"/>
      <name val="Arial"/>
      <family val="1"/>
      <charset val="238"/>
    </font>
    <font>
      <b/>
      <sz val="11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  <charset val="238"/>
    </font>
    <font>
      <sz val="10"/>
      <name val="Arial"/>
      <family val="4"/>
      <charset val="238"/>
    </font>
    <font>
      <b/>
      <sz val="18"/>
      <color indexed="22"/>
      <name val="Arial"/>
      <family val="2"/>
      <charset val="238"/>
    </font>
    <font>
      <b/>
      <sz val="22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i/>
      <sz val="12"/>
      <name val="Arial Narrow"/>
      <family val="2"/>
      <charset val="238"/>
    </font>
    <font>
      <i/>
      <sz val="12"/>
      <name val="Arial Narrow"/>
      <family val="2"/>
      <charset val="238"/>
    </font>
    <font>
      <b/>
      <u/>
      <sz val="10"/>
      <name val="Arial"/>
      <family val="2"/>
      <charset val="238"/>
    </font>
    <font>
      <sz val="8"/>
      <color indexed="8"/>
      <name val="Calibri"/>
      <family val="2"/>
      <scheme val="minor"/>
    </font>
    <font>
      <b/>
      <sz val="10"/>
      <color indexed="8"/>
      <name val="Arial"/>
      <family val="2"/>
      <charset val="238"/>
    </font>
    <font>
      <b/>
      <sz val="20"/>
      <name val="Arial"/>
      <family val="2"/>
      <charset val="238"/>
    </font>
    <font>
      <b/>
      <sz val="14"/>
      <name val="Arial"/>
      <family val="5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</font>
    <font>
      <sz val="8"/>
      <color indexed="8"/>
      <name val="Arial"/>
      <family val="2"/>
      <charset val="238"/>
    </font>
    <font>
      <sz val="11"/>
      <color indexed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theme="9" tint="0.59999389629810485"/>
        <bgColor indexed="31"/>
      </patternFill>
    </fill>
    <fill>
      <patternFill patternType="solid">
        <fgColor theme="9" tint="0.59999389629810485"/>
        <bgColor indexed="26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7" fillId="0" borderId="0"/>
    <xf numFmtId="44" fontId="9" fillId="0" borderId="0" applyFill="0" applyBorder="0" applyAlignment="0" applyProtection="0"/>
    <xf numFmtId="44" fontId="9" fillId="0" borderId="0" applyFill="0" applyBorder="0" applyAlignment="0" applyProtection="0"/>
    <xf numFmtId="9" fontId="9" fillId="0" borderId="0" applyFill="0" applyBorder="0" applyAlignment="0" applyProtection="0"/>
    <xf numFmtId="44" fontId="41" fillId="0" borderId="0" applyFont="0" applyFill="0" applyBorder="0" applyAlignment="0" applyProtection="0"/>
  </cellStyleXfs>
  <cellXfs count="238">
    <xf numFmtId="0" fontId="0" fillId="0" borderId="0" xfId="0"/>
    <xf numFmtId="0" fontId="3" fillId="0" borderId="0" xfId="0" applyFont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 applyAlignment="1"/>
    <xf numFmtId="0" fontId="7" fillId="0" borderId="0" xfId="1" applyFill="1"/>
    <xf numFmtId="0" fontId="7" fillId="0" borderId="0" xfId="1"/>
    <xf numFmtId="0" fontId="7" fillId="0" borderId="0" xfId="1" applyAlignment="1">
      <alignment horizontal="center"/>
    </xf>
    <xf numFmtId="44" fontId="9" fillId="0" borderId="0" xfId="2" applyAlignment="1">
      <alignment horizontal="center"/>
    </xf>
    <xf numFmtId="0" fontId="9" fillId="0" borderId="0" xfId="1" applyFont="1"/>
    <xf numFmtId="0" fontId="7" fillId="0" borderId="2" xfId="1" applyFont="1" applyBorder="1"/>
    <xf numFmtId="0" fontId="7" fillId="0" borderId="0" xfId="1" applyFont="1"/>
    <xf numFmtId="0" fontId="8" fillId="0" borderId="6" xfId="1" applyFont="1" applyFill="1" applyBorder="1" applyAlignment="1">
      <alignment horizontal="center" vertical="top" wrapText="1"/>
    </xf>
    <xf numFmtId="0" fontId="8" fillId="0" borderId="4" xfId="1" applyFont="1" applyFill="1" applyBorder="1" applyAlignment="1">
      <alignment vertical="top" wrapText="1"/>
    </xf>
    <xf numFmtId="0" fontId="13" fillId="3" borderId="16" xfId="1" applyFont="1" applyFill="1" applyBorder="1" applyAlignment="1">
      <alignment horizontal="center" vertical="top" wrapText="1"/>
    </xf>
    <xf numFmtId="0" fontId="7" fillId="0" borderId="7" xfId="1" applyFont="1" applyFill="1" applyBorder="1" applyAlignment="1">
      <alignment vertical="top" wrapText="1"/>
    </xf>
    <xf numFmtId="0" fontId="15" fillId="3" borderId="0" xfId="1" applyFont="1" applyFill="1" applyBorder="1" applyAlignment="1">
      <alignment horizontal="center"/>
    </xf>
    <xf numFmtId="0" fontId="7" fillId="0" borderId="7" xfId="1" applyFill="1" applyBorder="1" applyAlignment="1">
      <alignment vertical="top" wrapText="1"/>
    </xf>
    <xf numFmtId="0" fontId="18" fillId="3" borderId="0" xfId="1" applyFont="1" applyFill="1" applyBorder="1" applyAlignment="1">
      <alignment horizontal="center"/>
    </xf>
    <xf numFmtId="0" fontId="20" fillId="0" borderId="17" xfId="1" applyFont="1" applyFill="1" applyBorder="1" applyAlignment="1">
      <alignment horizontal="center" vertical="top" wrapText="1"/>
    </xf>
    <xf numFmtId="0" fontId="15" fillId="3" borderId="18" xfId="1" applyFont="1" applyFill="1" applyBorder="1" applyAlignment="1">
      <alignment horizontal="center"/>
    </xf>
    <xf numFmtId="0" fontId="21" fillId="0" borderId="13" xfId="1" applyFont="1" applyFill="1" applyBorder="1" applyAlignment="1">
      <alignment horizontal="center" vertical="center" wrapText="1"/>
    </xf>
    <xf numFmtId="0" fontId="24" fillId="3" borderId="19" xfId="1" applyFont="1" applyFill="1" applyBorder="1" applyAlignment="1">
      <alignment horizontal="center" vertical="center" wrapText="1"/>
    </xf>
    <xf numFmtId="14" fontId="7" fillId="0" borderId="0" xfId="1" applyNumberFormat="1"/>
    <xf numFmtId="0" fontId="9" fillId="0" borderId="1" xfId="1" applyFont="1" applyBorder="1"/>
    <xf numFmtId="0" fontId="7" fillId="0" borderId="1" xfId="1" applyFont="1" applyBorder="1"/>
    <xf numFmtId="14" fontId="7" fillId="0" borderId="0" xfId="1" applyNumberFormat="1" applyAlignment="1">
      <alignment horizontal="right"/>
    </xf>
    <xf numFmtId="0" fontId="26" fillId="0" borderId="0" xfId="1" applyFont="1"/>
    <xf numFmtId="0" fontId="28" fillId="0" borderId="21" xfId="1" applyFont="1" applyBorder="1" applyAlignment="1">
      <alignment horizontal="center"/>
    </xf>
    <xf numFmtId="0" fontId="29" fillId="0" borderId="7" xfId="1" applyFont="1" applyBorder="1" applyAlignment="1">
      <alignment vertical="center" wrapText="1"/>
    </xf>
    <xf numFmtId="0" fontId="30" fillId="5" borderId="26" xfId="1" applyFont="1" applyFill="1" applyBorder="1"/>
    <xf numFmtId="0" fontId="28" fillId="0" borderId="30" xfId="1" applyFont="1" applyBorder="1"/>
    <xf numFmtId="0" fontId="29" fillId="2" borderId="13" xfId="1" applyFont="1" applyFill="1" applyBorder="1" applyAlignment="1">
      <alignment horizontal="right"/>
    </xf>
    <xf numFmtId="0" fontId="29" fillId="6" borderId="13" xfId="1" applyFont="1" applyFill="1" applyBorder="1" applyAlignment="1">
      <alignment horizontal="right"/>
    </xf>
    <xf numFmtId="0" fontId="30" fillId="5" borderId="13" xfId="1" applyFont="1" applyFill="1" applyBorder="1"/>
    <xf numFmtId="0" fontId="29" fillId="5" borderId="35" xfId="1" applyFont="1" applyFill="1" applyBorder="1" applyAlignment="1">
      <alignment horizontal="center"/>
    </xf>
    <xf numFmtId="0" fontId="29" fillId="5" borderId="20" xfId="1" applyFont="1" applyFill="1" applyBorder="1" applyAlignment="1">
      <alignment horizontal="center"/>
    </xf>
    <xf numFmtId="0" fontId="28" fillId="0" borderId="30" xfId="1" applyFont="1" applyBorder="1" applyAlignment="1">
      <alignment wrapText="1"/>
    </xf>
    <xf numFmtId="1" fontId="28" fillId="3" borderId="36" xfId="1" applyNumberFormat="1" applyFont="1" applyFill="1" applyBorder="1" applyAlignment="1">
      <alignment horizontal="center"/>
    </xf>
    <xf numFmtId="1" fontId="28" fillId="3" borderId="37" xfId="1" applyNumberFormat="1" applyFont="1" applyFill="1" applyBorder="1" applyAlignment="1">
      <alignment horizontal="center"/>
    </xf>
    <xf numFmtId="0" fontId="28" fillId="0" borderId="7" xfId="1" applyFont="1" applyBorder="1"/>
    <xf numFmtId="0" fontId="29" fillId="2" borderId="39" xfId="1" applyFont="1" applyFill="1" applyBorder="1" applyAlignment="1">
      <alignment horizontal="right" wrapText="1"/>
    </xf>
    <xf numFmtId="0" fontId="29" fillId="6" borderId="39" xfId="1" applyFont="1" applyFill="1" applyBorder="1" applyAlignment="1">
      <alignment horizontal="right"/>
    </xf>
    <xf numFmtId="0" fontId="31" fillId="5" borderId="13" xfId="1" applyFont="1" applyFill="1" applyBorder="1"/>
    <xf numFmtId="0" fontId="2" fillId="8" borderId="0" xfId="0" applyFont="1" applyFill="1" applyAlignment="1">
      <alignment horizontal="left" vertical="center"/>
    </xf>
    <xf numFmtId="0" fontId="0" fillId="8" borderId="0" xfId="0" applyFill="1" applyAlignment="1">
      <alignment vertical="center"/>
    </xf>
    <xf numFmtId="0" fontId="0" fillId="8" borderId="0" xfId="0" applyFill="1"/>
    <xf numFmtId="4" fontId="4" fillId="8" borderId="0" xfId="0" applyNumberFormat="1" applyFont="1" applyFill="1" applyAlignment="1">
      <alignment horizontal="right" vertical="top"/>
    </xf>
    <xf numFmtId="0" fontId="33" fillId="0" borderId="0" xfId="0" applyFont="1"/>
    <xf numFmtId="0" fontId="34" fillId="0" borderId="0" xfId="0" applyFont="1" applyAlignment="1">
      <alignment horizontal="left" vertical="top"/>
    </xf>
    <xf numFmtId="0" fontId="0" fillId="8" borderId="0" xfId="0" applyFill="1" applyAlignment="1"/>
    <xf numFmtId="0" fontId="5" fillId="0" borderId="48" xfId="0" applyFont="1" applyBorder="1" applyAlignment="1">
      <alignment horizontal="left" vertical="top" wrapText="1"/>
    </xf>
    <xf numFmtId="0" fontId="0" fillId="0" borderId="48" xfId="0" applyBorder="1"/>
    <xf numFmtId="0" fontId="1" fillId="0" borderId="48" xfId="0" applyFont="1" applyBorder="1" applyAlignment="1">
      <alignment horizontal="left" vertical="top" wrapText="1"/>
    </xf>
    <xf numFmtId="0" fontId="33" fillId="0" borderId="49" xfId="0" applyFont="1" applyBorder="1"/>
    <xf numFmtId="0" fontId="0" fillId="0" borderId="0" xfId="0" applyFill="1"/>
    <xf numFmtId="0" fontId="0" fillId="0" borderId="0" xfId="0"/>
    <xf numFmtId="0" fontId="0" fillId="0" borderId="0" xfId="0"/>
    <xf numFmtId="0" fontId="1" fillId="0" borderId="18" xfId="0" applyFont="1" applyBorder="1" applyAlignment="1">
      <alignment horizontal="left" vertical="top" wrapText="1"/>
    </xf>
    <xf numFmtId="0" fontId="5" fillId="0" borderId="50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/>
    </xf>
    <xf numFmtId="4" fontId="1" fillId="0" borderId="50" xfId="0" applyNumberFormat="1" applyFont="1" applyBorder="1" applyAlignment="1">
      <alignment horizontal="right" vertical="top"/>
    </xf>
    <xf numFmtId="4" fontId="1" fillId="0" borderId="50" xfId="0" applyNumberFormat="1" applyFont="1" applyFill="1" applyBorder="1" applyAlignment="1">
      <alignment horizontal="right" vertical="top"/>
    </xf>
    <xf numFmtId="4" fontId="4" fillId="8" borderId="50" xfId="0" applyNumberFormat="1" applyFont="1" applyFill="1" applyBorder="1" applyAlignment="1">
      <alignment horizontal="right" vertical="top"/>
    </xf>
    <xf numFmtId="0" fontId="33" fillId="8" borderId="50" xfId="0" applyFont="1" applyFill="1" applyBorder="1"/>
    <xf numFmtId="0" fontId="0" fillId="8" borderId="50" xfId="0" applyFill="1" applyBorder="1" applyAlignment="1"/>
    <xf numFmtId="0" fontId="5" fillId="8" borderId="48" xfId="0" applyFont="1" applyFill="1" applyBorder="1" applyAlignment="1">
      <alignment horizontal="left" vertical="top"/>
    </xf>
    <xf numFmtId="0" fontId="0" fillId="8" borderId="18" xfId="0" applyFill="1" applyBorder="1"/>
    <xf numFmtId="0" fontId="0" fillId="8" borderId="49" xfId="0" applyFill="1" applyBorder="1" applyAlignment="1"/>
    <xf numFmtId="0" fontId="0" fillId="0" borderId="52" xfId="0" applyBorder="1"/>
    <xf numFmtId="0" fontId="1" fillId="0" borderId="5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53" xfId="0" applyNumberFormat="1" applyFont="1" applyBorder="1" applyAlignment="1">
      <alignment horizontal="right" vertical="top"/>
    </xf>
    <xf numFmtId="0" fontId="33" fillId="0" borderId="38" xfId="0" applyFont="1" applyBorder="1"/>
    <xf numFmtId="0" fontId="6" fillId="0" borderId="1" xfId="0" applyFont="1" applyBorder="1"/>
    <xf numFmtId="0" fontId="10" fillId="7" borderId="59" xfId="1" applyFont="1" applyFill="1" applyBorder="1" applyAlignment="1">
      <alignment horizontal="center" vertical="top" wrapText="1"/>
    </xf>
    <xf numFmtId="0" fontId="10" fillId="9" borderId="70" xfId="1" applyFont="1" applyFill="1" applyBorder="1" applyAlignment="1">
      <alignment horizontal="center" vertical="top" wrapText="1"/>
    </xf>
    <xf numFmtId="0" fontId="37" fillId="0" borderId="0" xfId="1" applyFont="1"/>
    <xf numFmtId="0" fontId="7" fillId="0" borderId="21" xfId="1" applyFont="1" applyBorder="1"/>
    <xf numFmtId="0" fontId="39" fillId="9" borderId="70" xfId="1" applyFont="1" applyFill="1" applyBorder="1" applyAlignment="1">
      <alignment horizontal="center"/>
    </xf>
    <xf numFmtId="0" fontId="33" fillId="0" borderId="49" xfId="0" applyFont="1" applyFill="1" applyBorder="1"/>
    <xf numFmtId="0" fontId="1" fillId="0" borderId="50" xfId="0" applyFont="1" applyBorder="1" applyAlignment="1">
      <alignment horizontal="left" vertical="top" wrapText="1"/>
    </xf>
    <xf numFmtId="0" fontId="10" fillId="11" borderId="59" xfId="1" applyFont="1" applyFill="1" applyBorder="1" applyAlignment="1">
      <alignment horizontal="center" vertical="top" wrapText="1"/>
    </xf>
    <xf numFmtId="0" fontId="10" fillId="11" borderId="71" xfId="1" applyFont="1" applyFill="1" applyBorder="1" applyAlignment="1">
      <alignment vertical="top" wrapText="1"/>
    </xf>
    <xf numFmtId="0" fontId="10" fillId="11" borderId="72" xfId="1" applyFont="1" applyFill="1" applyBorder="1" applyAlignment="1">
      <alignment horizontal="center" vertical="top" wrapText="1"/>
    </xf>
    <xf numFmtId="0" fontId="9" fillId="0" borderId="44" xfId="1" applyFont="1" applyBorder="1" applyAlignment="1">
      <alignment horizontal="center"/>
    </xf>
    <xf numFmtId="0" fontId="9" fillId="0" borderId="64" xfId="1" applyFont="1" applyBorder="1" applyAlignment="1">
      <alignment horizontal="center"/>
    </xf>
    <xf numFmtId="0" fontId="9" fillId="0" borderId="67" xfId="1" applyFont="1" applyBorder="1" applyAlignment="1">
      <alignment horizontal="center"/>
    </xf>
    <xf numFmtId="0" fontId="9" fillId="0" borderId="43" xfId="1" applyFont="1" applyBorder="1" applyAlignment="1">
      <alignment vertical="top" wrapText="1"/>
    </xf>
    <xf numFmtId="0" fontId="9" fillId="0" borderId="45" xfId="1" applyFont="1" applyBorder="1" applyAlignment="1">
      <alignment horizontal="center"/>
    </xf>
    <xf numFmtId="0" fontId="9" fillId="0" borderId="73" xfId="1" applyFont="1" applyBorder="1" applyAlignment="1">
      <alignment horizontal="center"/>
    </xf>
    <xf numFmtId="0" fontId="9" fillId="0" borderId="47" xfId="1" applyFont="1" applyBorder="1" applyAlignment="1">
      <alignment vertical="top" wrapText="1"/>
    </xf>
    <xf numFmtId="0" fontId="9" fillId="0" borderId="74" xfId="1" applyFont="1" applyBorder="1" applyAlignment="1">
      <alignment horizontal="center"/>
    </xf>
    <xf numFmtId="0" fontId="9" fillId="0" borderId="64" xfId="1" applyFont="1" applyBorder="1" applyAlignment="1">
      <alignment horizontal="center" vertical="center"/>
    </xf>
    <xf numFmtId="0" fontId="9" fillId="0" borderId="46" xfId="1" applyFont="1" applyBorder="1" applyAlignment="1">
      <alignment vertical="top" wrapText="1"/>
    </xf>
    <xf numFmtId="0" fontId="9" fillId="0" borderId="75" xfId="1" applyFont="1" applyBorder="1" applyAlignment="1">
      <alignment horizontal="center"/>
    </xf>
    <xf numFmtId="0" fontId="10" fillId="12" borderId="59" xfId="1" applyFont="1" applyFill="1" applyBorder="1" applyAlignment="1">
      <alignment horizontal="center" vertical="top" wrapText="1"/>
    </xf>
    <xf numFmtId="0" fontId="10" fillId="13" borderId="71" xfId="1" applyFont="1" applyFill="1" applyBorder="1" applyAlignment="1">
      <alignment horizontal="right" vertical="top" wrapText="1"/>
    </xf>
    <xf numFmtId="0" fontId="10" fillId="13" borderId="72" xfId="1" applyFont="1" applyFill="1" applyBorder="1" applyAlignment="1">
      <alignment horizontal="center" vertical="top" wrapText="1"/>
    </xf>
    <xf numFmtId="0" fontId="10" fillId="13" borderId="70" xfId="1" applyFont="1" applyFill="1" applyBorder="1" applyAlignment="1">
      <alignment horizontal="center" vertical="top" wrapText="1"/>
    </xf>
    <xf numFmtId="0" fontId="40" fillId="0" borderId="50" xfId="0" applyFont="1" applyBorder="1" applyAlignment="1">
      <alignment horizontal="left" vertical="top" wrapText="1"/>
    </xf>
    <xf numFmtId="0" fontId="40" fillId="0" borderId="18" xfId="0" applyFont="1" applyBorder="1" applyAlignment="1">
      <alignment horizontal="left" vertical="top" wrapText="1"/>
    </xf>
    <xf numFmtId="0" fontId="40" fillId="0" borderId="53" xfId="0" applyFont="1" applyBorder="1" applyAlignment="1">
      <alignment horizontal="left" vertical="top" wrapText="1"/>
    </xf>
    <xf numFmtId="0" fontId="0" fillId="10" borderId="48" xfId="0" applyFill="1" applyBorder="1"/>
    <xf numFmtId="0" fontId="40" fillId="10" borderId="50" xfId="0" applyFont="1" applyFill="1" applyBorder="1" applyAlignment="1">
      <alignment horizontal="left" vertical="top" wrapText="1"/>
    </xf>
    <xf numFmtId="4" fontId="1" fillId="10" borderId="50" xfId="0" applyNumberFormat="1" applyFont="1" applyFill="1" applyBorder="1" applyAlignment="1">
      <alignment horizontal="right" vertical="top"/>
    </xf>
    <xf numFmtId="0" fontId="33" fillId="10" borderId="49" xfId="0" applyFont="1" applyFill="1" applyBorder="1"/>
    <xf numFmtId="0" fontId="40" fillId="0" borderId="50" xfId="0" applyFont="1" applyFill="1" applyBorder="1" applyAlignment="1">
      <alignment horizontal="left" vertical="top" wrapText="1"/>
    </xf>
    <xf numFmtId="4" fontId="9" fillId="0" borderId="44" xfId="1" applyNumberFormat="1" applyFont="1" applyBorder="1" applyAlignment="1">
      <alignment horizontal="center"/>
    </xf>
    <xf numFmtId="4" fontId="9" fillId="0" borderId="64" xfId="1" applyNumberFormat="1" applyFont="1" applyBorder="1" applyAlignment="1">
      <alignment horizontal="center"/>
    </xf>
    <xf numFmtId="4" fontId="9" fillId="0" borderId="67" xfId="1" applyNumberFormat="1" applyFont="1" applyBorder="1" applyAlignment="1">
      <alignment horizontal="center"/>
    </xf>
    <xf numFmtId="0" fontId="0" fillId="8" borderId="0" xfId="0" applyFill="1" applyAlignment="1">
      <alignment horizontal="left" vertical="center"/>
    </xf>
    <xf numFmtId="0" fontId="0" fillId="0" borderId="0" xfId="0"/>
    <xf numFmtId="0" fontId="7" fillId="0" borderId="0" xfId="1"/>
    <xf numFmtId="4" fontId="21" fillId="10" borderId="39" xfId="1" applyNumberFormat="1" applyFont="1" applyFill="1" applyBorder="1" applyAlignment="1">
      <alignment horizontal="center"/>
    </xf>
    <xf numFmtId="4" fontId="16" fillId="10" borderId="39" xfId="1" applyNumberFormat="1" applyFont="1" applyFill="1" applyBorder="1" applyAlignment="1">
      <alignment horizontal="center"/>
    </xf>
    <xf numFmtId="0" fontId="0" fillId="0" borderId="0" xfId="0"/>
    <xf numFmtId="0" fontId="5" fillId="0" borderId="50" xfId="0" applyFont="1" applyBorder="1" applyAlignment="1">
      <alignment horizontal="left" vertical="top"/>
    </xf>
    <xf numFmtId="0" fontId="8" fillId="0" borderId="0" xfId="1" applyFont="1"/>
    <xf numFmtId="0" fontId="8" fillId="0" borderId="0" xfId="1" applyFont="1" applyFill="1"/>
    <xf numFmtId="0" fontId="40" fillId="0" borderId="50" xfId="0" applyFont="1" applyBorder="1" applyAlignment="1">
      <alignment horizontal="left" vertical="top"/>
    </xf>
    <xf numFmtId="44" fontId="1" fillId="0" borderId="50" xfId="5" applyFont="1" applyBorder="1" applyAlignment="1">
      <alignment horizontal="left" vertical="top"/>
    </xf>
    <xf numFmtId="44" fontId="5" fillId="0" borderId="50" xfId="5" applyFont="1" applyBorder="1" applyAlignment="1">
      <alignment horizontal="left" vertical="top"/>
    </xf>
    <xf numFmtId="0" fontId="1" fillId="0" borderId="50" xfId="0" applyFont="1" applyFill="1" applyBorder="1" applyAlignment="1">
      <alignment horizontal="left" vertical="top"/>
    </xf>
    <xf numFmtId="0" fontId="0" fillId="0" borderId="0" xfId="0"/>
    <xf numFmtId="0" fontId="40" fillId="0" borderId="51" xfId="0" applyFont="1" applyFill="1" applyBorder="1" applyAlignment="1">
      <alignment horizontal="left" vertical="top" wrapText="1"/>
    </xf>
    <xf numFmtId="0" fontId="0" fillId="0" borderId="0" xfId="0"/>
    <xf numFmtId="4" fontId="9" fillId="0" borderId="64" xfId="1" applyNumberFormat="1" applyFont="1" applyBorder="1" applyAlignment="1">
      <alignment horizontal="center" vertical="center"/>
    </xf>
    <xf numFmtId="3" fontId="28" fillId="3" borderId="36" xfId="1" applyNumberFormat="1" applyFont="1" applyFill="1" applyBorder="1" applyAlignment="1">
      <alignment horizontal="center"/>
    </xf>
    <xf numFmtId="3" fontId="28" fillId="3" borderId="37" xfId="1" applyNumberFormat="1" applyFont="1" applyFill="1" applyBorder="1" applyAlignment="1">
      <alignment horizontal="center"/>
    </xf>
    <xf numFmtId="3" fontId="28" fillId="0" borderId="38" xfId="1" applyNumberFormat="1" applyFont="1" applyBorder="1" applyAlignment="1">
      <alignment horizontal="center"/>
    </xf>
    <xf numFmtId="3" fontId="28" fillId="0" borderId="37" xfId="1" applyNumberFormat="1" applyFont="1" applyBorder="1" applyAlignment="1">
      <alignment horizontal="center"/>
    </xf>
    <xf numFmtId="3" fontId="29" fillId="2" borderId="19" xfId="1" applyNumberFormat="1" applyFont="1" applyFill="1" applyBorder="1" applyAlignment="1">
      <alignment horizontal="center"/>
    </xf>
    <xf numFmtId="3" fontId="29" fillId="2" borderId="40" xfId="1" applyNumberFormat="1" applyFont="1" applyFill="1" applyBorder="1" applyAlignment="1">
      <alignment horizontal="center"/>
    </xf>
    <xf numFmtId="3" fontId="29" fillId="2" borderId="41" xfId="1" applyNumberFormat="1" applyFont="1" applyFill="1" applyBorder="1" applyAlignment="1">
      <alignment horizontal="center"/>
    </xf>
    <xf numFmtId="3" fontId="29" fillId="2" borderId="15" xfId="1" applyNumberFormat="1" applyFont="1" applyFill="1" applyBorder="1" applyAlignment="1">
      <alignment horizontal="center"/>
    </xf>
    <xf numFmtId="4" fontId="7" fillId="0" borderId="9" xfId="1" applyNumberFormat="1" applyFont="1" applyFill="1" applyBorder="1" applyAlignment="1">
      <alignment horizontal="center"/>
    </xf>
    <xf numFmtId="4" fontId="13" fillId="0" borderId="9" xfId="1" applyNumberFormat="1" applyFont="1" applyFill="1" applyBorder="1" applyAlignment="1">
      <alignment horizontal="center"/>
    </xf>
    <xf numFmtId="4" fontId="9" fillId="0" borderId="9" xfId="1" applyNumberFormat="1" applyFont="1" applyFill="1" applyBorder="1" applyAlignment="1">
      <alignment horizontal="center"/>
    </xf>
    <xf numFmtId="4" fontId="19" fillId="0" borderId="9" xfId="1" applyNumberFormat="1" applyFont="1" applyFill="1" applyBorder="1" applyAlignment="1">
      <alignment horizontal="center"/>
    </xf>
    <xf numFmtId="3" fontId="8" fillId="0" borderId="12" xfId="1" applyNumberFormat="1" applyFont="1" applyFill="1" applyBorder="1" applyAlignment="1">
      <alignment horizontal="center"/>
    </xf>
    <xf numFmtId="3" fontId="17" fillId="0" borderId="15" xfId="1" applyNumberFormat="1" applyFont="1" applyFill="1" applyBorder="1" applyAlignment="1">
      <alignment horizontal="center" vertical="top" wrapText="1"/>
    </xf>
    <xf numFmtId="3" fontId="16" fillId="0" borderId="15" xfId="1" applyNumberFormat="1" applyFont="1" applyFill="1" applyBorder="1" applyAlignment="1">
      <alignment horizontal="center" vertical="center" wrapText="1"/>
    </xf>
    <xf numFmtId="0" fontId="0" fillId="0" borderId="0" xfId="0"/>
    <xf numFmtId="0" fontId="40" fillId="0" borderId="48" xfId="0" applyFont="1" applyBorder="1" applyAlignment="1">
      <alignment horizontal="left" vertical="top" wrapText="1"/>
    </xf>
    <xf numFmtId="4" fontId="1" fillId="0" borderId="53" xfId="0" applyNumberFormat="1" applyFont="1" applyFill="1" applyBorder="1" applyAlignment="1">
      <alignment horizontal="right" vertical="top"/>
    </xf>
    <xf numFmtId="0" fontId="0" fillId="0" borderId="0" xfId="0"/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1" fillId="0" borderId="53" xfId="0" applyFont="1" applyBorder="1" applyAlignment="1">
      <alignment horizontal="left" vertical="top"/>
    </xf>
    <xf numFmtId="0" fontId="6" fillId="0" borderId="0" xfId="0" applyFont="1" applyBorder="1" applyAlignment="1">
      <alignment wrapText="1"/>
    </xf>
    <xf numFmtId="0" fontId="4" fillId="8" borderId="48" xfId="0" applyFont="1" applyFill="1" applyBorder="1" applyAlignment="1">
      <alignment horizontal="left" vertical="top" wrapText="1"/>
    </xf>
    <xf numFmtId="0" fontId="4" fillId="8" borderId="18" xfId="0" applyFont="1" applyFill="1" applyBorder="1" applyAlignment="1">
      <alignment horizontal="left" vertical="top" wrapText="1"/>
    </xf>
    <xf numFmtId="0" fontId="0" fillId="8" borderId="18" xfId="0" applyFill="1" applyBorder="1" applyAlignment="1"/>
    <xf numFmtId="0" fontId="33" fillId="8" borderId="49" xfId="0" applyFont="1" applyFill="1" applyBorder="1"/>
    <xf numFmtId="0" fontId="5" fillId="8" borderId="50" xfId="0" applyFont="1" applyFill="1" applyBorder="1" applyAlignment="1">
      <alignment horizontal="left" vertical="top" wrapText="1"/>
    </xf>
    <xf numFmtId="0" fontId="5" fillId="8" borderId="48" xfId="0" applyFont="1" applyFill="1" applyBorder="1" applyAlignment="1">
      <alignment horizontal="left" vertical="top" wrapText="1"/>
    </xf>
    <xf numFmtId="0" fontId="5" fillId="8" borderId="49" xfId="0" applyFont="1" applyFill="1" applyBorder="1" applyAlignment="1">
      <alignment horizontal="left" vertical="top" wrapText="1"/>
    </xf>
    <xf numFmtId="0" fontId="4" fillId="8" borderId="48" xfId="0" applyFont="1" applyFill="1" applyBorder="1" applyAlignment="1">
      <alignment horizontal="left" vertical="top"/>
    </xf>
    <xf numFmtId="4" fontId="4" fillId="8" borderId="18" xfId="0" applyNumberFormat="1" applyFont="1" applyFill="1" applyBorder="1" applyAlignment="1">
      <alignment horizontal="right" vertical="top"/>
    </xf>
    <xf numFmtId="0" fontId="0" fillId="8" borderId="49" xfId="0" applyFill="1" applyBorder="1"/>
    <xf numFmtId="0" fontId="5" fillId="8" borderId="18" xfId="0" applyFont="1" applyFill="1" applyBorder="1" applyAlignment="1">
      <alignment horizontal="left" vertical="top" wrapText="1"/>
    </xf>
    <xf numFmtId="14" fontId="7" fillId="0" borderId="1" xfId="1" applyNumberFormat="1" applyBorder="1" applyAlignment="1">
      <alignment horizontal="right"/>
    </xf>
    <xf numFmtId="0" fontId="0" fillId="0" borderId="0" xfId="0"/>
    <xf numFmtId="0" fontId="3" fillId="0" borderId="0" xfId="0" applyFont="1" applyAlignment="1">
      <alignment horizontal="left" vertical="top" wrapText="1"/>
    </xf>
    <xf numFmtId="0" fontId="0" fillId="0" borderId="0" xfId="0"/>
    <xf numFmtId="0" fontId="2" fillId="8" borderId="0" xfId="0" applyFont="1" applyFill="1" applyAlignment="1">
      <alignment horizontal="left" vertical="center" wrapText="1"/>
    </xf>
    <xf numFmtId="0" fontId="0" fillId="8" borderId="0" xfId="0" applyFill="1" applyAlignment="1">
      <alignment horizontal="left" vertical="center"/>
    </xf>
    <xf numFmtId="0" fontId="9" fillId="0" borderId="62" xfId="1" applyFont="1" applyBorder="1" applyAlignment="1">
      <alignment horizontal="left" vertical="top" wrapText="1"/>
    </xf>
    <xf numFmtId="0" fontId="9" fillId="0" borderId="63" xfId="1" applyFont="1" applyBorder="1" applyAlignment="1">
      <alignment horizontal="left" vertical="top" wrapText="1"/>
    </xf>
    <xf numFmtId="0" fontId="9" fillId="0" borderId="65" xfId="1" applyFont="1" applyBorder="1" applyAlignment="1">
      <alignment horizontal="left" vertical="top" wrapText="1"/>
    </xf>
    <xf numFmtId="0" fontId="9" fillId="0" borderId="66" xfId="1" applyFont="1" applyBorder="1" applyAlignment="1">
      <alignment horizontal="left" vertical="top" wrapText="1"/>
    </xf>
    <xf numFmtId="0" fontId="10" fillId="13" borderId="68" xfId="1" applyFont="1" applyFill="1" applyBorder="1" applyAlignment="1">
      <alignment horizontal="right" vertical="top" wrapText="1"/>
    </xf>
    <xf numFmtId="0" fontId="10" fillId="13" borderId="69" xfId="1" applyFont="1" applyFill="1" applyBorder="1" applyAlignment="1">
      <alignment horizontal="right" vertical="top" wrapText="1"/>
    </xf>
    <xf numFmtId="0" fontId="38" fillId="13" borderId="42" xfId="1" applyFont="1" applyFill="1" applyBorder="1" applyAlignment="1">
      <alignment horizontal="right"/>
    </xf>
    <xf numFmtId="0" fontId="35" fillId="11" borderId="54" xfId="1" applyFont="1" applyFill="1" applyBorder="1" applyAlignment="1">
      <alignment horizontal="center"/>
    </xf>
    <xf numFmtId="0" fontId="35" fillId="11" borderId="55" xfId="1" applyFont="1" applyFill="1" applyBorder="1" applyAlignment="1">
      <alignment horizontal="center"/>
    </xf>
    <xf numFmtId="0" fontId="35" fillId="11" borderId="56" xfId="1" applyFont="1" applyFill="1" applyBorder="1" applyAlignment="1">
      <alignment horizontal="center"/>
    </xf>
    <xf numFmtId="0" fontId="36" fillId="12" borderId="57" xfId="1" applyFont="1" applyFill="1" applyBorder="1" applyAlignment="1">
      <alignment horizontal="left" vertical="top" wrapText="1"/>
    </xf>
    <xf numFmtId="0" fontId="36" fillId="12" borderId="58" xfId="1" applyFont="1" applyFill="1" applyBorder="1" applyAlignment="1">
      <alignment horizontal="left" vertical="top" wrapText="1"/>
    </xf>
    <xf numFmtId="0" fontId="9" fillId="0" borderId="60" xfId="1" applyFont="1" applyBorder="1" applyAlignment="1">
      <alignment horizontal="left" vertical="top" wrapText="1"/>
    </xf>
    <xf numFmtId="0" fontId="9" fillId="0" borderId="61" xfId="1" applyFont="1" applyBorder="1" applyAlignment="1">
      <alignment horizontal="left" vertical="top" wrapText="1"/>
    </xf>
    <xf numFmtId="0" fontId="14" fillId="0" borderId="13" xfId="1" applyFont="1" applyFill="1" applyBorder="1" applyAlignment="1">
      <alignment horizontal="center" vertical="top" wrapText="1"/>
    </xf>
    <xf numFmtId="0" fontId="14" fillId="0" borderId="14" xfId="1" applyFont="1" applyFill="1" applyBorder="1" applyAlignment="1">
      <alignment horizontal="center" vertical="top" wrapText="1"/>
    </xf>
    <xf numFmtId="0" fontId="25" fillId="0" borderId="0" xfId="1" applyFont="1" applyBorder="1" applyAlignment="1">
      <alignment horizontal="left" vertical="top" wrapText="1"/>
    </xf>
    <xf numFmtId="0" fontId="11" fillId="0" borderId="0" xfId="1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/>
    </xf>
    <xf numFmtId="0" fontId="8" fillId="0" borderId="4" xfId="1" applyFont="1" applyFill="1" applyBorder="1" applyAlignment="1">
      <alignment horizontal="left" vertical="top" wrapText="1"/>
    </xf>
    <xf numFmtId="0" fontId="8" fillId="0" borderId="5" xfId="1" applyFont="1" applyFill="1" applyBorder="1" applyAlignment="1">
      <alignment horizontal="left" vertical="top" wrapText="1"/>
    </xf>
    <xf numFmtId="0" fontId="7" fillId="0" borderId="7" xfId="1" applyFont="1" applyFill="1" applyBorder="1" applyAlignment="1">
      <alignment horizontal="left" vertical="top" wrapText="1"/>
    </xf>
    <xf numFmtId="0" fontId="7" fillId="0" borderId="8" xfId="1" applyFont="1" applyFill="1" applyBorder="1" applyAlignment="1">
      <alignment horizontal="left" vertical="top" wrapText="1"/>
    </xf>
    <xf numFmtId="0" fontId="14" fillId="0" borderId="10" xfId="1" applyFont="1" applyFill="1" applyBorder="1" applyAlignment="1">
      <alignment horizontal="center" vertical="top" wrapText="1"/>
    </xf>
    <xf numFmtId="0" fontId="14" fillId="0" borderId="11" xfId="1" applyFont="1" applyFill="1" applyBorder="1" applyAlignment="1">
      <alignment horizontal="center" vertical="top" wrapText="1"/>
    </xf>
    <xf numFmtId="0" fontId="9" fillId="0" borderId="7" xfId="1" applyFont="1" applyFill="1" applyBorder="1" applyAlignment="1">
      <alignment horizontal="left" vertical="top" wrapText="1"/>
    </xf>
    <xf numFmtId="0" fontId="32" fillId="0" borderId="0" xfId="1" applyFont="1" applyAlignment="1">
      <alignment vertical="top" wrapText="1"/>
    </xf>
    <xf numFmtId="0" fontId="32" fillId="0" borderId="0" xfId="1" applyFont="1" applyAlignment="1">
      <alignment wrapText="1"/>
    </xf>
    <xf numFmtId="0" fontId="7" fillId="0" borderId="0" xfId="1"/>
    <xf numFmtId="0" fontId="8" fillId="0" borderId="0" xfId="1" applyFont="1" applyAlignment="1">
      <alignment wrapText="1"/>
    </xf>
    <xf numFmtId="3" fontId="28" fillId="3" borderId="17" xfId="1" applyNumberFormat="1" applyFont="1" applyFill="1" applyBorder="1" applyAlignment="1">
      <alignment horizontal="center" vertical="center"/>
    </xf>
    <xf numFmtId="3" fontId="28" fillId="3" borderId="31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33" xfId="1" applyNumberFormat="1" applyFont="1" applyBorder="1" applyAlignment="1">
      <alignment horizontal="center" vertical="center"/>
    </xf>
    <xf numFmtId="3" fontId="29" fillId="2" borderId="41" xfId="1" applyNumberFormat="1" applyFont="1" applyFill="1" applyBorder="1" applyAlignment="1">
      <alignment horizontal="center"/>
    </xf>
    <xf numFmtId="3" fontId="29" fillId="2" borderId="34" xfId="1" applyNumberFormat="1" applyFont="1" applyFill="1" applyBorder="1" applyAlignment="1">
      <alignment horizontal="center"/>
    </xf>
    <xf numFmtId="0" fontId="31" fillId="5" borderId="13" xfId="1" applyFont="1" applyFill="1" applyBorder="1" applyAlignment="1">
      <alignment horizontal="center"/>
    </xf>
    <xf numFmtId="0" fontId="31" fillId="5" borderId="34" xfId="1" applyFont="1" applyFill="1" applyBorder="1" applyAlignment="1">
      <alignment horizontal="center"/>
    </xf>
    <xf numFmtId="0" fontId="31" fillId="5" borderId="41" xfId="1" applyFont="1" applyFill="1" applyBorder="1" applyAlignment="1">
      <alignment horizontal="center"/>
    </xf>
    <xf numFmtId="0" fontId="31" fillId="5" borderId="20" xfId="1" applyFont="1" applyFill="1" applyBorder="1" applyAlignment="1">
      <alignment horizontal="center"/>
    </xf>
    <xf numFmtId="3" fontId="29" fillId="6" borderId="41" xfId="1" applyNumberFormat="1" applyFont="1" applyFill="1" applyBorder="1" applyAlignment="1">
      <alignment horizontal="center"/>
    </xf>
    <xf numFmtId="3" fontId="29" fillId="6" borderId="34" xfId="1" applyNumberFormat="1" applyFont="1" applyFill="1" applyBorder="1" applyAlignment="1">
      <alignment horizontal="center"/>
    </xf>
    <xf numFmtId="3" fontId="29" fillId="6" borderId="20" xfId="1" applyNumberFormat="1" applyFont="1" applyFill="1" applyBorder="1" applyAlignment="1">
      <alignment horizontal="center"/>
    </xf>
    <xf numFmtId="3" fontId="29" fillId="6" borderId="13" xfId="1" applyNumberFormat="1" applyFont="1" applyFill="1" applyBorder="1" applyAlignment="1">
      <alignment horizontal="center"/>
    </xf>
    <xf numFmtId="3" fontId="29" fillId="2" borderId="13" xfId="1" applyNumberFormat="1" applyFont="1" applyFill="1" applyBorder="1" applyAlignment="1">
      <alignment horizontal="center"/>
    </xf>
    <xf numFmtId="3" fontId="29" fillId="2" borderId="20" xfId="1" applyNumberFormat="1" applyFont="1" applyFill="1" applyBorder="1" applyAlignment="1">
      <alignment horizontal="center"/>
    </xf>
    <xf numFmtId="3" fontId="28" fillId="3" borderId="17" xfId="1" applyNumberFormat="1" applyFont="1" applyFill="1" applyBorder="1" applyAlignment="1">
      <alignment horizontal="center"/>
    </xf>
    <xf numFmtId="3" fontId="28" fillId="3" borderId="31" xfId="1" applyNumberFormat="1" applyFont="1" applyFill="1" applyBorder="1" applyAlignment="1">
      <alignment horizontal="center"/>
    </xf>
    <xf numFmtId="3" fontId="28" fillId="0" borderId="32" xfId="1" applyNumberFormat="1" applyFont="1" applyBorder="1" applyAlignment="1">
      <alignment horizontal="center"/>
    </xf>
    <xf numFmtId="3" fontId="28" fillId="0" borderId="31" xfId="1" applyNumberFormat="1" applyFont="1" applyBorder="1" applyAlignment="1">
      <alignment horizontal="center"/>
    </xf>
    <xf numFmtId="0" fontId="28" fillId="5" borderId="26" xfId="1" applyFont="1" applyFill="1" applyBorder="1" applyAlignment="1">
      <alignment horizontal="center"/>
    </xf>
    <xf numFmtId="0" fontId="28" fillId="5" borderId="27" xfId="1" applyFont="1" applyFill="1" applyBorder="1" applyAlignment="1">
      <alignment horizontal="center"/>
    </xf>
    <xf numFmtId="0" fontId="28" fillId="5" borderId="28" xfId="1" applyFont="1" applyFill="1" applyBorder="1" applyAlignment="1">
      <alignment horizontal="center"/>
    </xf>
    <xf numFmtId="0" fontId="28" fillId="5" borderId="29" xfId="1" applyFont="1" applyFill="1" applyBorder="1" applyAlignment="1">
      <alignment horizontal="center"/>
    </xf>
    <xf numFmtId="0" fontId="27" fillId="4" borderId="13" xfId="1" applyFont="1" applyFill="1" applyBorder="1" applyAlignment="1">
      <alignment horizontal="left"/>
    </xf>
    <xf numFmtId="0" fontId="27" fillId="4" borderId="19" xfId="1" applyFont="1" applyFill="1" applyBorder="1" applyAlignment="1">
      <alignment horizontal="left"/>
    </xf>
    <xf numFmtId="0" fontId="27" fillId="4" borderId="20" xfId="1" applyFont="1" applyFill="1" applyBorder="1" applyAlignment="1">
      <alignment horizontal="left"/>
    </xf>
    <xf numFmtId="0" fontId="28" fillId="0" borderId="13" xfId="1" applyFont="1" applyBorder="1" applyAlignment="1">
      <alignment horizontal="center"/>
    </xf>
    <xf numFmtId="0" fontId="28" fillId="0" borderId="19" xfId="1" applyFont="1" applyBorder="1" applyAlignment="1">
      <alignment horizontal="center"/>
    </xf>
    <xf numFmtId="0" fontId="28" fillId="0" borderId="20" xfId="1" applyFont="1" applyBorder="1" applyAlignment="1">
      <alignment horizontal="center"/>
    </xf>
    <xf numFmtId="0" fontId="29" fillId="3" borderId="22" xfId="1" applyFont="1" applyFill="1" applyBorder="1" applyAlignment="1">
      <alignment horizontal="center" vertical="center" wrapText="1"/>
    </xf>
    <xf numFmtId="0" fontId="29" fillId="3" borderId="23" xfId="1" applyFont="1" applyFill="1" applyBorder="1" applyAlignment="1">
      <alignment horizontal="center" vertical="center" wrapText="1"/>
    </xf>
    <xf numFmtId="0" fontId="29" fillId="2" borderId="24" xfId="1" applyFont="1" applyFill="1" applyBorder="1" applyAlignment="1">
      <alignment horizontal="center" vertical="center" wrapText="1"/>
    </xf>
    <xf numFmtId="0" fontId="29" fillId="2" borderId="23" xfId="1" applyFont="1" applyFill="1" applyBorder="1" applyAlignment="1">
      <alignment horizontal="center" vertical="center" wrapText="1"/>
    </xf>
    <xf numFmtId="0" fontId="29" fillId="2" borderId="25" xfId="1" applyFont="1" applyFill="1" applyBorder="1" applyAlignment="1">
      <alignment horizontal="center" vertical="center" wrapText="1"/>
    </xf>
  </cellXfs>
  <cellStyles count="6">
    <cellStyle name="Měna 2" xfId="3"/>
    <cellStyle name="měny" xfId="5" builtinId="4"/>
    <cellStyle name="měny 2" xfId="2"/>
    <cellStyle name="normální" xfId="0" builtinId="0"/>
    <cellStyle name="normální 2" xfId="1"/>
    <cellStyle name="Procent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ZPOCET/N&#193;VRH_ROZP_2016_FINALE_ZM_UPRAVA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/AppData/Roaming/Microsoft/Excel/N&#193;VRH_ROZP_2016_FINALE_ZM_UPRAVA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ijmy"/>
      <sheetName val="Vydaje"/>
      <sheetName val="3639"/>
      <sheetName val="Výsledovka_návrh"/>
      <sheetName val="Důvodová zpráva_navrh"/>
      <sheetName val="Výhled_navrh"/>
      <sheetName val="PS"/>
      <sheetName val="Jídelna"/>
      <sheetName val="MŠ Nová"/>
      <sheetName val="MŠ 9. května"/>
      <sheetName val="ZŠ Komenského 420"/>
      <sheetName val="ZŠ Komenského"/>
    </sheetNames>
    <sheetDataSet>
      <sheetData sheetId="0">
        <row r="6">
          <cell r="J6">
            <v>0</v>
          </cell>
        </row>
        <row r="25">
          <cell r="J25">
            <v>0</v>
          </cell>
        </row>
        <row r="39">
          <cell r="J39">
            <v>0</v>
          </cell>
        </row>
        <row r="61">
          <cell r="J61">
            <v>0</v>
          </cell>
        </row>
        <row r="81">
          <cell r="J81">
            <v>0</v>
          </cell>
        </row>
        <row r="91">
          <cell r="J91">
            <v>0</v>
          </cell>
        </row>
      </sheetData>
      <sheetData sheetId="1">
        <row r="12">
          <cell r="J12">
            <v>0</v>
          </cell>
        </row>
        <row r="204">
          <cell r="J204">
            <v>0</v>
          </cell>
        </row>
        <row r="211">
          <cell r="J211">
            <v>0</v>
          </cell>
        </row>
        <row r="264">
          <cell r="J26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ijmy"/>
      <sheetName val="Vydaje"/>
      <sheetName val="3639"/>
      <sheetName val="Výsledovka_návrh"/>
      <sheetName val="Důvodová zpráva_navrh"/>
      <sheetName val="Výhled_navrh"/>
      <sheetName val="PS"/>
      <sheetName val="Jídelna"/>
      <sheetName val="MŠ Nová"/>
      <sheetName val="MŠ 9. května"/>
      <sheetName val="ZŠ Komenského 420"/>
      <sheetName val="ZŠ Komenského"/>
    </sheetNames>
    <sheetDataSet>
      <sheetData sheetId="0" refreshError="1"/>
      <sheetData sheetId="1"/>
      <sheetData sheetId="2" refreshError="1"/>
      <sheetData sheetId="3">
        <row r="3">
          <cell r="D3">
            <v>65547</v>
          </cell>
        </row>
      </sheetData>
      <sheetData sheetId="4">
        <row r="7">
          <cell r="D7">
            <v>65547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1"/>
  <sheetViews>
    <sheetView tabSelected="1" zoomScaleNormal="100" workbookViewId="0">
      <pane xSplit="3" topLeftCell="D1" activePane="topRight" state="frozen"/>
      <selection pane="topRight" activeCell="E13" sqref="E13"/>
    </sheetView>
  </sheetViews>
  <sheetFormatPr defaultRowHeight="15"/>
  <cols>
    <col min="1" max="1" width="11.5703125" style="3" customWidth="1"/>
    <col min="2" max="3" width="8.5703125" style="2" customWidth="1"/>
    <col min="4" max="4" width="53.7109375" style="2" customWidth="1"/>
    <col min="5" max="5" width="14.42578125" style="2" customWidth="1"/>
    <col min="6" max="6" width="24.85546875" style="2" customWidth="1"/>
    <col min="7" max="7" width="53.85546875" style="48" customWidth="1"/>
    <col min="8" max="16384" width="9.140625" style="2"/>
  </cols>
  <sheetData>
    <row r="1" spans="1:15">
      <c r="A1" s="49" t="s">
        <v>285</v>
      </c>
      <c r="C1" s="4"/>
      <c r="D1" s="4"/>
      <c r="E1" s="4"/>
      <c r="F1" s="4"/>
    </row>
    <row r="2" spans="1:15">
      <c r="A2" s="49" t="s">
        <v>0</v>
      </c>
      <c r="C2" s="4"/>
      <c r="D2" s="4"/>
      <c r="E2" s="4"/>
      <c r="F2" s="4"/>
    </row>
    <row r="3" spans="1:15" s="149" customFormat="1" ht="20.25" customHeight="1">
      <c r="A3" s="147" t="s">
        <v>624</v>
      </c>
      <c r="B3" s="148"/>
      <c r="C3" s="148"/>
      <c r="D3" s="148"/>
      <c r="E3" s="148"/>
      <c r="F3" s="148"/>
      <c r="G3" s="150"/>
      <c r="H3" s="148"/>
      <c r="I3" s="148"/>
      <c r="J3" s="148"/>
      <c r="K3" s="148"/>
      <c r="L3" s="148"/>
      <c r="M3" s="148"/>
      <c r="N3" s="148"/>
      <c r="O3" s="148"/>
    </row>
    <row r="4" spans="1:15" s="152" customFormat="1" ht="21" customHeight="1">
      <c r="A4" s="158" t="s">
        <v>286</v>
      </c>
      <c r="B4" s="158" t="s">
        <v>3</v>
      </c>
      <c r="C4" s="159" t="s">
        <v>284</v>
      </c>
      <c r="D4" s="159" t="s">
        <v>4</v>
      </c>
      <c r="E4" s="157" t="s">
        <v>430</v>
      </c>
      <c r="F4" s="157" t="s">
        <v>625</v>
      </c>
      <c r="G4" s="157" t="s">
        <v>298</v>
      </c>
    </row>
    <row r="5" spans="1:15">
      <c r="A5" s="69" t="s">
        <v>287</v>
      </c>
      <c r="B5" s="70" t="s">
        <v>2</v>
      </c>
      <c r="C5" s="71" t="s">
        <v>191</v>
      </c>
      <c r="D5" s="151" t="s">
        <v>190</v>
      </c>
      <c r="E5" s="72">
        <v>14401885.34</v>
      </c>
      <c r="F5" s="72">
        <v>13800000</v>
      </c>
      <c r="G5" s="73" t="s">
        <v>193</v>
      </c>
    </row>
    <row r="6" spans="1:15">
      <c r="A6" s="52" t="s">
        <v>287</v>
      </c>
      <c r="B6" s="53" t="s">
        <v>2</v>
      </c>
      <c r="C6" s="58" t="s">
        <v>189</v>
      </c>
      <c r="D6" s="60" t="s">
        <v>188</v>
      </c>
      <c r="E6" s="61">
        <v>2937397.71</v>
      </c>
      <c r="F6" s="61">
        <v>2600000</v>
      </c>
      <c r="G6" s="54" t="s">
        <v>194</v>
      </c>
    </row>
    <row r="7" spans="1:15">
      <c r="A7" s="52" t="s">
        <v>287</v>
      </c>
      <c r="B7" s="53" t="s">
        <v>2</v>
      </c>
      <c r="C7" s="58" t="s">
        <v>187</v>
      </c>
      <c r="D7" s="60" t="s">
        <v>186</v>
      </c>
      <c r="E7" s="61">
        <v>1487943.02</v>
      </c>
      <c r="F7" s="61">
        <v>1200000</v>
      </c>
      <c r="G7" s="54" t="s">
        <v>193</v>
      </c>
    </row>
    <row r="8" spans="1:15">
      <c r="A8" s="52" t="s">
        <v>287</v>
      </c>
      <c r="B8" s="53" t="s">
        <v>2</v>
      </c>
      <c r="C8" s="58" t="s">
        <v>185</v>
      </c>
      <c r="D8" s="60" t="s">
        <v>184</v>
      </c>
      <c r="E8" s="61">
        <v>15403590.140000001</v>
      </c>
      <c r="F8" s="61">
        <v>13900000</v>
      </c>
      <c r="G8" s="54" t="s">
        <v>193</v>
      </c>
    </row>
    <row r="9" spans="1:15">
      <c r="A9" s="52" t="s">
        <v>287</v>
      </c>
      <c r="B9" s="53" t="s">
        <v>2</v>
      </c>
      <c r="C9" s="58" t="s">
        <v>183</v>
      </c>
      <c r="D9" s="60" t="s">
        <v>182</v>
      </c>
      <c r="E9" s="61">
        <v>0</v>
      </c>
      <c r="F9" s="61">
        <v>0</v>
      </c>
      <c r="G9" s="54" t="s">
        <v>195</v>
      </c>
    </row>
    <row r="10" spans="1:15">
      <c r="A10" s="52" t="s">
        <v>287</v>
      </c>
      <c r="B10" s="53" t="s">
        <v>2</v>
      </c>
      <c r="C10" s="58" t="s">
        <v>181</v>
      </c>
      <c r="D10" s="60" t="s">
        <v>180</v>
      </c>
      <c r="E10" s="61">
        <v>26790289.949999999</v>
      </c>
      <c r="F10" s="61">
        <v>24600000</v>
      </c>
      <c r="G10" s="54" t="s">
        <v>193</v>
      </c>
    </row>
    <row r="11" spans="1:15">
      <c r="A11" s="52" t="s">
        <v>287</v>
      </c>
      <c r="B11" s="53" t="s">
        <v>2</v>
      </c>
      <c r="C11" s="58" t="s">
        <v>179</v>
      </c>
      <c r="D11" s="60" t="s">
        <v>178</v>
      </c>
      <c r="E11" s="61">
        <v>77902</v>
      </c>
      <c r="F11" s="61">
        <v>20000</v>
      </c>
      <c r="G11" s="54" t="s">
        <v>196</v>
      </c>
    </row>
    <row r="12" spans="1:15">
      <c r="A12" s="52" t="s">
        <v>287</v>
      </c>
      <c r="B12" s="53" t="s">
        <v>2</v>
      </c>
      <c r="C12" s="58" t="s">
        <v>177</v>
      </c>
      <c r="D12" s="60" t="s">
        <v>176</v>
      </c>
      <c r="E12" s="61">
        <v>0</v>
      </c>
      <c r="F12" s="61">
        <v>0</v>
      </c>
      <c r="G12" s="54" t="s">
        <v>196</v>
      </c>
    </row>
    <row r="13" spans="1:15">
      <c r="A13" s="52" t="s">
        <v>287</v>
      </c>
      <c r="B13" s="53" t="s">
        <v>2</v>
      </c>
      <c r="C13" s="58" t="s">
        <v>175</v>
      </c>
      <c r="D13" s="60" t="s">
        <v>174</v>
      </c>
      <c r="E13" s="61">
        <v>5518375</v>
      </c>
      <c r="F13" s="61">
        <v>5500000</v>
      </c>
      <c r="G13" s="54" t="s">
        <v>197</v>
      </c>
    </row>
    <row r="14" spans="1:15">
      <c r="A14" s="52" t="s">
        <v>287</v>
      </c>
      <c r="B14" s="53" t="s">
        <v>2</v>
      </c>
      <c r="C14" s="58" t="s">
        <v>173</v>
      </c>
      <c r="D14" s="60" t="s">
        <v>172</v>
      </c>
      <c r="E14" s="61">
        <v>4351.26</v>
      </c>
      <c r="F14" s="61">
        <v>5000</v>
      </c>
      <c r="G14" s="54" t="s">
        <v>198</v>
      </c>
    </row>
    <row r="15" spans="1:15">
      <c r="A15" s="52" t="s">
        <v>287</v>
      </c>
      <c r="B15" s="53" t="s">
        <v>2</v>
      </c>
      <c r="C15" s="58" t="s">
        <v>171</v>
      </c>
      <c r="D15" s="60" t="s">
        <v>170</v>
      </c>
      <c r="E15" s="61">
        <v>105269</v>
      </c>
      <c r="F15" s="61">
        <v>105000</v>
      </c>
      <c r="G15" s="54" t="s">
        <v>196</v>
      </c>
    </row>
    <row r="16" spans="1:15">
      <c r="A16" s="52" t="s">
        <v>288</v>
      </c>
      <c r="B16" s="53" t="s">
        <v>2</v>
      </c>
      <c r="C16" s="58" t="s">
        <v>169</v>
      </c>
      <c r="D16" s="60" t="s">
        <v>168</v>
      </c>
      <c r="E16" s="61">
        <v>373565</v>
      </c>
      <c r="F16" s="61">
        <v>250000</v>
      </c>
      <c r="G16" s="54" t="s">
        <v>301</v>
      </c>
    </row>
    <row r="17" spans="1:7">
      <c r="A17" s="52" t="s">
        <v>290</v>
      </c>
      <c r="B17" s="53" t="s">
        <v>2</v>
      </c>
      <c r="C17" s="58" t="s">
        <v>167</v>
      </c>
      <c r="D17" s="60" t="s">
        <v>166</v>
      </c>
      <c r="E17" s="61">
        <v>546608</v>
      </c>
      <c r="F17" s="61">
        <v>500000</v>
      </c>
      <c r="G17" s="54" t="s">
        <v>302</v>
      </c>
    </row>
    <row r="18" spans="1:7">
      <c r="A18" s="52" t="s">
        <v>287</v>
      </c>
      <c r="B18" s="53" t="s">
        <v>2</v>
      </c>
      <c r="C18" s="58">
        <v>1382</v>
      </c>
      <c r="D18" s="60" t="s">
        <v>165</v>
      </c>
      <c r="E18" s="61">
        <v>288079.45</v>
      </c>
      <c r="F18" s="61">
        <v>250000</v>
      </c>
      <c r="G18" s="54" t="s">
        <v>199</v>
      </c>
    </row>
    <row r="19" spans="1:7">
      <c r="A19" s="52" t="s">
        <v>287</v>
      </c>
      <c r="B19" s="53" t="s">
        <v>2</v>
      </c>
      <c r="C19" s="58">
        <v>1383</v>
      </c>
      <c r="D19" s="60" t="s">
        <v>164</v>
      </c>
      <c r="E19" s="61">
        <v>838552.84</v>
      </c>
      <c r="F19" s="61">
        <v>800000</v>
      </c>
      <c r="G19" s="54" t="s">
        <v>199</v>
      </c>
    </row>
    <row r="20" spans="1:7">
      <c r="A20" s="52" t="s">
        <v>287</v>
      </c>
      <c r="B20" s="53" t="s">
        <v>2</v>
      </c>
      <c r="C20" s="58" t="s">
        <v>163</v>
      </c>
      <c r="D20" s="60" t="s">
        <v>162</v>
      </c>
      <c r="E20" s="61">
        <v>2142049.6</v>
      </c>
      <c r="F20" s="61">
        <v>1900000</v>
      </c>
      <c r="G20" s="54" t="s">
        <v>200</v>
      </c>
    </row>
    <row r="21" spans="1:7">
      <c r="A21" s="52" t="s">
        <v>287</v>
      </c>
      <c r="B21" s="53" t="s">
        <v>2</v>
      </c>
      <c r="C21" s="58" t="s">
        <v>161</v>
      </c>
      <c r="D21" s="60" t="s">
        <v>160</v>
      </c>
      <c r="E21" s="61">
        <v>7789229.1100000003</v>
      </c>
      <c r="F21" s="61">
        <v>7700000</v>
      </c>
      <c r="G21" s="54" t="s">
        <v>193</v>
      </c>
    </row>
    <row r="22" spans="1:7" s="112" customFormat="1">
      <c r="A22" s="52" t="s">
        <v>287</v>
      </c>
      <c r="B22" s="53"/>
      <c r="C22" s="58">
        <v>4111</v>
      </c>
      <c r="D22" s="123" t="s">
        <v>429</v>
      </c>
      <c r="E22" s="61">
        <v>100151</v>
      </c>
      <c r="F22" s="61">
        <v>0</v>
      </c>
      <c r="G22" s="80" t="s">
        <v>454</v>
      </c>
    </row>
    <row r="23" spans="1:7">
      <c r="A23" s="52" t="s">
        <v>287</v>
      </c>
      <c r="B23" s="53" t="s">
        <v>2</v>
      </c>
      <c r="C23" s="58" t="s">
        <v>159</v>
      </c>
      <c r="D23" s="60" t="s">
        <v>158</v>
      </c>
      <c r="E23" s="61">
        <v>5020200</v>
      </c>
      <c r="F23" s="61">
        <v>5395500</v>
      </c>
      <c r="G23" s="54" t="s">
        <v>201</v>
      </c>
    </row>
    <row r="24" spans="1:7">
      <c r="A24" s="52" t="s">
        <v>287</v>
      </c>
      <c r="B24" s="53" t="s">
        <v>2</v>
      </c>
      <c r="C24" s="58" t="s">
        <v>157</v>
      </c>
      <c r="D24" s="60" t="s">
        <v>156</v>
      </c>
      <c r="E24" s="61">
        <v>478570</v>
      </c>
      <c r="F24" s="62">
        <v>0</v>
      </c>
      <c r="G24" s="54" t="s">
        <v>320</v>
      </c>
    </row>
    <row r="25" spans="1:7" s="112" customFormat="1">
      <c r="A25" s="52" t="s">
        <v>287</v>
      </c>
      <c r="B25" s="53"/>
      <c r="C25" s="58">
        <v>4116</v>
      </c>
      <c r="D25" s="60" t="s">
        <v>156</v>
      </c>
      <c r="E25" s="61">
        <v>0</v>
      </c>
      <c r="F25" s="62">
        <v>65340</v>
      </c>
      <c r="G25" s="54" t="s">
        <v>448</v>
      </c>
    </row>
    <row r="26" spans="1:7">
      <c r="A26" s="52" t="s">
        <v>287</v>
      </c>
      <c r="B26" s="53" t="s">
        <v>2</v>
      </c>
      <c r="C26" s="58" t="s">
        <v>155</v>
      </c>
      <c r="D26" s="60" t="s">
        <v>154</v>
      </c>
      <c r="E26" s="61">
        <v>74000</v>
      </c>
      <c r="F26" s="62">
        <v>70000</v>
      </c>
      <c r="G26" s="54" t="s">
        <v>321</v>
      </c>
    </row>
    <row r="27" spans="1:7">
      <c r="A27" s="52" t="s">
        <v>287</v>
      </c>
      <c r="B27" s="53" t="s">
        <v>2</v>
      </c>
      <c r="C27" s="58" t="s">
        <v>153</v>
      </c>
      <c r="D27" s="60" t="s">
        <v>152</v>
      </c>
      <c r="E27" s="61">
        <v>5431250</v>
      </c>
      <c r="F27" s="61">
        <v>0</v>
      </c>
      <c r="G27" s="54" t="s">
        <v>431</v>
      </c>
    </row>
    <row r="28" spans="1:7" s="112" customFormat="1">
      <c r="A28" s="52" t="s">
        <v>287</v>
      </c>
      <c r="B28" s="53"/>
      <c r="C28" s="58">
        <v>4129</v>
      </c>
      <c r="D28" s="123" t="s">
        <v>427</v>
      </c>
      <c r="E28" s="61">
        <v>132484</v>
      </c>
      <c r="F28" s="61">
        <v>0</v>
      </c>
      <c r="G28" s="80" t="s">
        <v>446</v>
      </c>
    </row>
    <row r="29" spans="1:7">
      <c r="A29" s="52" t="s">
        <v>287</v>
      </c>
      <c r="B29" s="53" t="s">
        <v>2</v>
      </c>
      <c r="C29" s="58" t="s">
        <v>151</v>
      </c>
      <c r="D29" s="60" t="s">
        <v>150</v>
      </c>
      <c r="E29" s="61">
        <v>4354000</v>
      </c>
      <c r="F29" s="61">
        <v>40426000</v>
      </c>
      <c r="G29" s="54" t="s">
        <v>202</v>
      </c>
    </row>
    <row r="30" spans="1:7" s="112" customFormat="1">
      <c r="A30" s="52" t="s">
        <v>287</v>
      </c>
      <c r="B30" s="53"/>
      <c r="C30" s="58">
        <v>4216</v>
      </c>
      <c r="D30" s="120" t="s">
        <v>449</v>
      </c>
      <c r="E30" s="61">
        <v>0</v>
      </c>
      <c r="F30" s="61">
        <v>4705569</v>
      </c>
      <c r="G30" s="54" t="s">
        <v>450</v>
      </c>
    </row>
    <row r="31" spans="1:7" s="112" customFormat="1">
      <c r="A31" s="52" t="s">
        <v>287</v>
      </c>
      <c r="B31" s="53"/>
      <c r="C31" s="58">
        <v>4216</v>
      </c>
      <c r="D31" s="120" t="s">
        <v>449</v>
      </c>
      <c r="E31" s="61">
        <v>0</v>
      </c>
      <c r="F31" s="61">
        <v>597640</v>
      </c>
      <c r="G31" s="54" t="s">
        <v>451</v>
      </c>
    </row>
    <row r="32" spans="1:7" s="112" customFormat="1">
      <c r="A32" s="52" t="s">
        <v>287</v>
      </c>
      <c r="B32" s="53"/>
      <c r="C32" s="58">
        <v>4221</v>
      </c>
      <c r="D32" s="123" t="s">
        <v>433</v>
      </c>
      <c r="E32" s="61">
        <v>0</v>
      </c>
      <c r="F32" s="61">
        <v>800000</v>
      </c>
      <c r="G32" s="80" t="s">
        <v>447</v>
      </c>
    </row>
    <row r="33" spans="1:7">
      <c r="A33" s="52" t="s">
        <v>287</v>
      </c>
      <c r="B33" s="53" t="s">
        <v>2</v>
      </c>
      <c r="C33" s="58" t="s">
        <v>85</v>
      </c>
      <c r="D33" s="60" t="s">
        <v>149</v>
      </c>
      <c r="E33" s="61">
        <v>100000</v>
      </c>
      <c r="F33" s="61">
        <v>1000000</v>
      </c>
      <c r="G33" s="54" t="s">
        <v>432</v>
      </c>
    </row>
    <row r="34" spans="1:7">
      <c r="A34" s="52" t="s">
        <v>289</v>
      </c>
      <c r="B34" s="53" t="s">
        <v>7</v>
      </c>
      <c r="C34" s="58" t="s">
        <v>148</v>
      </c>
      <c r="D34" s="60" t="s">
        <v>147</v>
      </c>
      <c r="E34" s="61">
        <v>4450</v>
      </c>
      <c r="F34" s="61">
        <v>5000</v>
      </c>
      <c r="G34" s="54" t="s">
        <v>203</v>
      </c>
    </row>
    <row r="35" spans="1:7">
      <c r="A35" s="52" t="s">
        <v>287</v>
      </c>
      <c r="B35" s="53" t="s">
        <v>146</v>
      </c>
      <c r="C35" s="58" t="s">
        <v>11</v>
      </c>
      <c r="D35" s="60" t="s">
        <v>124</v>
      </c>
      <c r="E35" s="61">
        <v>11000</v>
      </c>
      <c r="F35" s="61">
        <v>0</v>
      </c>
      <c r="G35" s="54" t="s">
        <v>204</v>
      </c>
    </row>
    <row r="36" spans="1:7">
      <c r="A36" s="52" t="s">
        <v>287</v>
      </c>
      <c r="B36" s="53" t="s">
        <v>15</v>
      </c>
      <c r="C36" s="58" t="s">
        <v>123</v>
      </c>
      <c r="D36" s="60" t="s">
        <v>122</v>
      </c>
      <c r="E36" s="61">
        <v>76297.789999999994</v>
      </c>
      <c r="F36" s="61">
        <v>170000</v>
      </c>
      <c r="G36" s="54" t="s">
        <v>205</v>
      </c>
    </row>
    <row r="37" spans="1:7">
      <c r="A37" s="52" t="s">
        <v>290</v>
      </c>
      <c r="B37" s="53" t="s">
        <v>21</v>
      </c>
      <c r="C37" s="58" t="s">
        <v>136</v>
      </c>
      <c r="D37" s="60" t="s">
        <v>135</v>
      </c>
      <c r="E37" s="61">
        <v>4922584</v>
      </c>
      <c r="F37" s="62">
        <v>5210000</v>
      </c>
      <c r="G37" s="54" t="s">
        <v>206</v>
      </c>
    </row>
    <row r="38" spans="1:7">
      <c r="A38" s="52" t="s">
        <v>290</v>
      </c>
      <c r="B38" s="53" t="s">
        <v>21</v>
      </c>
      <c r="C38" s="58" t="s">
        <v>129</v>
      </c>
      <c r="D38" s="60" t="s">
        <v>128</v>
      </c>
      <c r="E38" s="61">
        <v>0</v>
      </c>
      <c r="F38" s="61">
        <v>20000</v>
      </c>
      <c r="G38" s="54" t="s">
        <v>207</v>
      </c>
    </row>
    <row r="39" spans="1:7">
      <c r="A39" s="52" t="s">
        <v>290</v>
      </c>
      <c r="B39" s="53" t="s">
        <v>23</v>
      </c>
      <c r="C39" s="58" t="s">
        <v>129</v>
      </c>
      <c r="D39" s="60" t="s">
        <v>128</v>
      </c>
      <c r="E39" s="61">
        <v>102408</v>
      </c>
      <c r="F39" s="61">
        <v>20000</v>
      </c>
      <c r="G39" s="54" t="s">
        <v>207</v>
      </c>
    </row>
    <row r="40" spans="1:7">
      <c r="A40" s="52" t="s">
        <v>289</v>
      </c>
      <c r="B40" s="53" t="s">
        <v>37</v>
      </c>
      <c r="C40" s="58" t="s">
        <v>126</v>
      </c>
      <c r="D40" s="60" t="s">
        <v>125</v>
      </c>
      <c r="E40" s="61">
        <v>23262</v>
      </c>
      <c r="F40" s="61">
        <v>25000</v>
      </c>
      <c r="G40" s="54" t="s">
        <v>209</v>
      </c>
    </row>
    <row r="41" spans="1:7">
      <c r="A41" s="52" t="s">
        <v>287</v>
      </c>
      <c r="B41" s="53" t="s">
        <v>41</v>
      </c>
      <c r="C41" s="58" t="s">
        <v>23</v>
      </c>
      <c r="D41" s="60" t="s">
        <v>145</v>
      </c>
      <c r="E41" s="61">
        <v>720</v>
      </c>
      <c r="F41" s="61">
        <v>0</v>
      </c>
      <c r="G41" s="54" t="s">
        <v>204</v>
      </c>
    </row>
    <row r="42" spans="1:7">
      <c r="A42" s="52" t="s">
        <v>289</v>
      </c>
      <c r="B42" s="53" t="s">
        <v>47</v>
      </c>
      <c r="C42" s="58" t="s">
        <v>126</v>
      </c>
      <c r="D42" s="60" t="s">
        <v>125</v>
      </c>
      <c r="E42" s="61">
        <v>307292</v>
      </c>
      <c r="F42" s="61">
        <v>280000</v>
      </c>
      <c r="G42" s="54" t="s">
        <v>208</v>
      </c>
    </row>
    <row r="43" spans="1:7">
      <c r="A43" s="52" t="s">
        <v>289</v>
      </c>
      <c r="B43" s="53" t="s">
        <v>47</v>
      </c>
      <c r="C43" s="58" t="s">
        <v>123</v>
      </c>
      <c r="D43" s="60" t="s">
        <v>122</v>
      </c>
      <c r="E43" s="61">
        <v>600</v>
      </c>
      <c r="F43" s="61">
        <v>0</v>
      </c>
      <c r="G43" s="54" t="s">
        <v>204</v>
      </c>
    </row>
    <row r="44" spans="1:7">
      <c r="A44" s="52" t="s">
        <v>289</v>
      </c>
      <c r="B44" s="53" t="s">
        <v>49</v>
      </c>
      <c r="C44" s="58" t="s">
        <v>126</v>
      </c>
      <c r="D44" s="60" t="s">
        <v>125</v>
      </c>
      <c r="E44" s="61">
        <v>27600</v>
      </c>
      <c r="F44" s="62">
        <v>0</v>
      </c>
      <c r="G44" s="54" t="s">
        <v>204</v>
      </c>
    </row>
    <row r="45" spans="1:7">
      <c r="A45" s="52" t="s">
        <v>289</v>
      </c>
      <c r="B45" s="53" t="s">
        <v>51</v>
      </c>
      <c r="C45" s="58" t="s">
        <v>126</v>
      </c>
      <c r="D45" s="60" t="s">
        <v>125</v>
      </c>
      <c r="E45" s="61">
        <v>106147</v>
      </c>
      <c r="F45" s="62">
        <v>140000</v>
      </c>
      <c r="G45" s="54" t="s">
        <v>322</v>
      </c>
    </row>
    <row r="46" spans="1:7">
      <c r="A46" s="52" t="s">
        <v>289</v>
      </c>
      <c r="B46" s="53" t="s">
        <v>51</v>
      </c>
      <c r="C46" s="58" t="s">
        <v>23</v>
      </c>
      <c r="D46" s="60" t="s">
        <v>145</v>
      </c>
      <c r="E46" s="61">
        <v>30000</v>
      </c>
      <c r="F46" s="62">
        <v>0</v>
      </c>
      <c r="G46" s="54" t="s">
        <v>303</v>
      </c>
    </row>
    <row r="47" spans="1:7">
      <c r="A47" s="52" t="s">
        <v>289</v>
      </c>
      <c r="B47" s="53" t="s">
        <v>51</v>
      </c>
      <c r="C47" s="58" t="s">
        <v>123</v>
      </c>
      <c r="D47" s="60" t="s">
        <v>122</v>
      </c>
      <c r="E47" s="61">
        <v>1815</v>
      </c>
      <c r="F47" s="61">
        <v>0</v>
      </c>
      <c r="G47" s="54" t="s">
        <v>204</v>
      </c>
    </row>
    <row r="48" spans="1:7">
      <c r="A48" s="52" t="s">
        <v>290</v>
      </c>
      <c r="B48" s="53" t="s">
        <v>61</v>
      </c>
      <c r="C48" s="58" t="s">
        <v>144</v>
      </c>
      <c r="D48" s="60" t="s">
        <v>143</v>
      </c>
      <c r="E48" s="61">
        <v>1737741</v>
      </c>
      <c r="F48" s="62">
        <v>1455000</v>
      </c>
      <c r="G48" s="54" t="s">
        <v>455</v>
      </c>
    </row>
    <row r="49" spans="1:7">
      <c r="A49" s="52" t="s">
        <v>290</v>
      </c>
      <c r="B49" s="53" t="s">
        <v>63</v>
      </c>
      <c r="C49" s="58" t="s">
        <v>144</v>
      </c>
      <c r="D49" s="60" t="s">
        <v>143</v>
      </c>
      <c r="E49" s="61">
        <v>2241060</v>
      </c>
      <c r="F49" s="62">
        <v>1222000</v>
      </c>
      <c r="G49" s="54" t="s">
        <v>611</v>
      </c>
    </row>
    <row r="50" spans="1:7">
      <c r="A50" s="52" t="s">
        <v>287</v>
      </c>
      <c r="B50" s="53" t="s">
        <v>65</v>
      </c>
      <c r="C50" s="58" t="s">
        <v>142</v>
      </c>
      <c r="D50" s="60" t="s">
        <v>141</v>
      </c>
      <c r="E50" s="61">
        <v>1900</v>
      </c>
      <c r="F50" s="61">
        <v>2000</v>
      </c>
      <c r="G50" s="54" t="s">
        <v>210</v>
      </c>
    </row>
    <row r="51" spans="1:7">
      <c r="A51" s="52" t="s">
        <v>290</v>
      </c>
      <c r="B51" s="53" t="s">
        <v>67</v>
      </c>
      <c r="C51" s="58" t="s">
        <v>126</v>
      </c>
      <c r="D51" s="60" t="s">
        <v>125</v>
      </c>
      <c r="E51" s="61">
        <v>22180</v>
      </c>
      <c r="F51" s="61">
        <v>20000</v>
      </c>
      <c r="G51" s="54" t="s">
        <v>211</v>
      </c>
    </row>
    <row r="52" spans="1:7">
      <c r="A52" s="52" t="s">
        <v>290</v>
      </c>
      <c r="B52" s="53" t="s">
        <v>67</v>
      </c>
      <c r="C52" s="58" t="s">
        <v>138</v>
      </c>
      <c r="D52" s="60" t="s">
        <v>137</v>
      </c>
      <c r="E52" s="61">
        <v>5512</v>
      </c>
      <c r="F52" s="61">
        <v>0</v>
      </c>
      <c r="G52" s="54" t="s">
        <v>323</v>
      </c>
    </row>
    <row r="53" spans="1:7">
      <c r="A53" s="52" t="s">
        <v>292</v>
      </c>
      <c r="B53" s="53" t="s">
        <v>69</v>
      </c>
      <c r="C53" s="58" t="s">
        <v>129</v>
      </c>
      <c r="D53" s="60" t="s">
        <v>128</v>
      </c>
      <c r="E53" s="61">
        <v>0</v>
      </c>
      <c r="F53" s="61">
        <v>1900000</v>
      </c>
      <c r="G53" s="54" t="s">
        <v>610</v>
      </c>
    </row>
    <row r="54" spans="1:7" s="112" customFormat="1">
      <c r="A54" s="52" t="s">
        <v>290</v>
      </c>
      <c r="B54" s="53">
        <v>3636</v>
      </c>
      <c r="C54" s="58">
        <v>2322</v>
      </c>
      <c r="D54" s="60" t="s">
        <v>133</v>
      </c>
      <c r="E54" s="61">
        <v>7687</v>
      </c>
      <c r="F54" s="61">
        <v>0</v>
      </c>
      <c r="G54" s="54" t="s">
        <v>428</v>
      </c>
    </row>
    <row r="55" spans="1:7">
      <c r="A55" s="52" t="s">
        <v>290</v>
      </c>
      <c r="B55" s="53" t="s">
        <v>71</v>
      </c>
      <c r="C55" s="58" t="s">
        <v>140</v>
      </c>
      <c r="D55" s="60" t="s">
        <v>139</v>
      </c>
      <c r="E55" s="61">
        <v>464841</v>
      </c>
      <c r="F55" s="61">
        <v>300000</v>
      </c>
      <c r="G55" s="54" t="s">
        <v>212</v>
      </c>
    </row>
    <row r="56" spans="1:7">
      <c r="A56" s="52" t="s">
        <v>290</v>
      </c>
      <c r="B56" s="53" t="s">
        <v>71</v>
      </c>
      <c r="C56" s="58" t="s">
        <v>138</v>
      </c>
      <c r="D56" s="60" t="s">
        <v>137</v>
      </c>
      <c r="E56" s="61">
        <v>419884</v>
      </c>
      <c r="F56" s="62">
        <v>473000</v>
      </c>
      <c r="G56" s="54" t="s">
        <v>213</v>
      </c>
    </row>
    <row r="57" spans="1:7">
      <c r="A57" s="52" t="s">
        <v>290</v>
      </c>
      <c r="B57" s="53" t="s">
        <v>71</v>
      </c>
      <c r="C57" s="58" t="s">
        <v>136</v>
      </c>
      <c r="D57" s="60" t="s">
        <v>135</v>
      </c>
      <c r="E57" s="61">
        <v>1</v>
      </c>
      <c r="F57" s="61">
        <v>0</v>
      </c>
      <c r="G57" s="54" t="s">
        <v>304</v>
      </c>
    </row>
    <row r="58" spans="1:7">
      <c r="A58" s="52" t="s">
        <v>290</v>
      </c>
      <c r="B58" s="53" t="s">
        <v>71</v>
      </c>
      <c r="C58" s="58" t="s">
        <v>134</v>
      </c>
      <c r="D58" s="60" t="s">
        <v>133</v>
      </c>
      <c r="E58" s="61">
        <v>178515</v>
      </c>
      <c r="F58" s="61">
        <v>0</v>
      </c>
      <c r="G58" s="54" t="s">
        <v>204</v>
      </c>
    </row>
    <row r="59" spans="1:7">
      <c r="A59" s="52" t="s">
        <v>290</v>
      </c>
      <c r="B59" s="53" t="s">
        <v>71</v>
      </c>
      <c r="C59" s="58" t="s">
        <v>123</v>
      </c>
      <c r="D59" s="60" t="s">
        <v>122</v>
      </c>
      <c r="E59" s="61">
        <v>77676</v>
      </c>
      <c r="F59" s="61">
        <v>0</v>
      </c>
      <c r="G59" s="54" t="s">
        <v>214</v>
      </c>
    </row>
    <row r="60" spans="1:7">
      <c r="A60" s="52" t="s">
        <v>287</v>
      </c>
      <c r="B60" s="53" t="s">
        <v>71</v>
      </c>
      <c r="C60" s="58" t="s">
        <v>121</v>
      </c>
      <c r="D60" s="60" t="s">
        <v>120</v>
      </c>
      <c r="E60" s="61">
        <v>50279</v>
      </c>
      <c r="F60" s="61">
        <v>50000</v>
      </c>
      <c r="G60" s="54" t="s">
        <v>215</v>
      </c>
    </row>
    <row r="61" spans="1:7">
      <c r="A61" s="52" t="s">
        <v>290</v>
      </c>
      <c r="B61" s="53" t="s">
        <v>71</v>
      </c>
      <c r="C61" s="58" t="s">
        <v>27</v>
      </c>
      <c r="D61" s="60" t="s">
        <v>132</v>
      </c>
      <c r="E61" s="61">
        <v>144000</v>
      </c>
      <c r="F61" s="62">
        <v>4000000</v>
      </c>
      <c r="G61" s="54" t="s">
        <v>559</v>
      </c>
    </row>
    <row r="62" spans="1:7">
      <c r="A62" s="52" t="s">
        <v>290</v>
      </c>
      <c r="B62" s="53" t="s">
        <v>71</v>
      </c>
      <c r="C62" s="58" t="s">
        <v>131</v>
      </c>
      <c r="D62" s="60" t="s">
        <v>130</v>
      </c>
      <c r="E62" s="61">
        <v>1000000</v>
      </c>
      <c r="F62" s="61">
        <v>0</v>
      </c>
      <c r="G62" s="54" t="s">
        <v>217</v>
      </c>
    </row>
    <row r="63" spans="1:7">
      <c r="A63" s="52" t="s">
        <v>290</v>
      </c>
      <c r="B63" s="53" t="s">
        <v>71</v>
      </c>
      <c r="C63" s="58" t="s">
        <v>129</v>
      </c>
      <c r="D63" s="60" t="s">
        <v>128</v>
      </c>
      <c r="E63" s="61">
        <v>2127109</v>
      </c>
      <c r="F63" s="62">
        <v>7450000</v>
      </c>
      <c r="G63" s="54" t="s">
        <v>216</v>
      </c>
    </row>
    <row r="64" spans="1:7">
      <c r="A64" s="52" t="s">
        <v>290</v>
      </c>
      <c r="B64" s="53" t="s">
        <v>77</v>
      </c>
      <c r="C64" s="58" t="s">
        <v>126</v>
      </c>
      <c r="D64" s="60" t="s">
        <v>125</v>
      </c>
      <c r="E64" s="61">
        <v>100235</v>
      </c>
      <c r="F64" s="62">
        <v>100000</v>
      </c>
      <c r="G64" s="54" t="s">
        <v>222</v>
      </c>
    </row>
    <row r="65" spans="1:7">
      <c r="A65" s="52" t="s">
        <v>290</v>
      </c>
      <c r="B65" s="53" t="s">
        <v>77</v>
      </c>
      <c r="C65" s="58" t="s">
        <v>21</v>
      </c>
      <c r="D65" s="60" t="s">
        <v>127</v>
      </c>
      <c r="E65" s="61">
        <v>4013</v>
      </c>
      <c r="F65" s="62">
        <v>0</v>
      </c>
      <c r="G65" s="54" t="s">
        <v>222</v>
      </c>
    </row>
    <row r="66" spans="1:7">
      <c r="A66" s="52" t="s">
        <v>290</v>
      </c>
      <c r="B66" s="53" t="s">
        <v>79</v>
      </c>
      <c r="C66" s="58" t="s">
        <v>123</v>
      </c>
      <c r="D66" s="60" t="s">
        <v>122</v>
      </c>
      <c r="E66" s="61">
        <v>1054379</v>
      </c>
      <c r="F66" s="62">
        <v>950000</v>
      </c>
      <c r="G66" s="54" t="s">
        <v>221</v>
      </c>
    </row>
    <row r="67" spans="1:7">
      <c r="A67" s="52" t="s">
        <v>288</v>
      </c>
      <c r="B67" s="53" t="s">
        <v>97</v>
      </c>
      <c r="C67" s="58" t="s">
        <v>126</v>
      </c>
      <c r="D67" s="60" t="s">
        <v>125</v>
      </c>
      <c r="E67" s="61">
        <v>264000</v>
      </c>
      <c r="F67" s="61">
        <v>250000</v>
      </c>
      <c r="G67" s="54" t="s">
        <v>220</v>
      </c>
    </row>
    <row r="68" spans="1:7">
      <c r="A68" s="52" t="s">
        <v>288</v>
      </c>
      <c r="B68" s="53" t="s">
        <v>97</v>
      </c>
      <c r="C68" s="58" t="s">
        <v>11</v>
      </c>
      <c r="D68" s="60" t="s">
        <v>124</v>
      </c>
      <c r="E68" s="61">
        <v>112000</v>
      </c>
      <c r="F68" s="61">
        <v>0</v>
      </c>
      <c r="G68" s="54" t="s">
        <v>218</v>
      </c>
    </row>
    <row r="69" spans="1:7">
      <c r="A69" s="52" t="s">
        <v>287</v>
      </c>
      <c r="B69" s="53" t="s">
        <v>101</v>
      </c>
      <c r="C69" s="58" t="s">
        <v>123</v>
      </c>
      <c r="D69" s="60" t="s">
        <v>122</v>
      </c>
      <c r="E69" s="61">
        <v>620.04</v>
      </c>
      <c r="F69" s="61">
        <v>0</v>
      </c>
      <c r="G69" s="54" t="s">
        <v>218</v>
      </c>
    </row>
    <row r="70" spans="1:7">
      <c r="A70" s="52" t="s">
        <v>287</v>
      </c>
      <c r="B70" s="53" t="s">
        <v>101</v>
      </c>
      <c r="C70" s="58" t="s">
        <v>121</v>
      </c>
      <c r="D70" s="60" t="s">
        <v>120</v>
      </c>
      <c r="E70" s="61">
        <v>1116</v>
      </c>
      <c r="F70" s="61">
        <v>0</v>
      </c>
      <c r="G70" s="54" t="s">
        <v>218</v>
      </c>
    </row>
    <row r="71" spans="1:7">
      <c r="A71" s="52" t="s">
        <v>291</v>
      </c>
      <c r="B71" s="53" t="s">
        <v>106</v>
      </c>
      <c r="C71" s="58" t="s">
        <v>126</v>
      </c>
      <c r="D71" s="60" t="s">
        <v>125</v>
      </c>
      <c r="E71" s="61">
        <v>142069</v>
      </c>
      <c r="F71" s="61">
        <v>100000</v>
      </c>
      <c r="G71" s="54" t="s">
        <v>305</v>
      </c>
    </row>
    <row r="72" spans="1:7">
      <c r="A72" s="52" t="s">
        <v>291</v>
      </c>
      <c r="B72" s="53" t="s">
        <v>106</v>
      </c>
      <c r="C72" s="58" t="s">
        <v>11</v>
      </c>
      <c r="D72" s="60" t="s">
        <v>124</v>
      </c>
      <c r="E72" s="61">
        <v>21750</v>
      </c>
      <c r="F72" s="61">
        <v>0</v>
      </c>
      <c r="G72" s="54" t="s">
        <v>218</v>
      </c>
    </row>
    <row r="73" spans="1:7" s="112" customFormat="1">
      <c r="A73" s="52" t="s">
        <v>287</v>
      </c>
      <c r="B73" s="53">
        <v>6171</v>
      </c>
      <c r="C73" s="58">
        <v>2322</v>
      </c>
      <c r="D73" s="60" t="s">
        <v>133</v>
      </c>
      <c r="E73" s="61">
        <v>760</v>
      </c>
      <c r="F73" s="61">
        <v>0</v>
      </c>
      <c r="G73" s="54" t="s">
        <v>218</v>
      </c>
    </row>
    <row r="74" spans="1:7">
      <c r="A74" s="52" t="s">
        <v>287</v>
      </c>
      <c r="B74" s="53" t="s">
        <v>106</v>
      </c>
      <c r="C74" s="58" t="s">
        <v>123</v>
      </c>
      <c r="D74" s="60" t="s">
        <v>122</v>
      </c>
      <c r="E74" s="61">
        <v>37158</v>
      </c>
      <c r="F74" s="61">
        <v>0</v>
      </c>
      <c r="G74" s="54" t="s">
        <v>218</v>
      </c>
    </row>
    <row r="75" spans="1:7">
      <c r="A75" s="52" t="s">
        <v>287</v>
      </c>
      <c r="B75" s="53" t="s">
        <v>106</v>
      </c>
      <c r="C75" s="58" t="s">
        <v>121</v>
      </c>
      <c r="D75" s="60" t="s">
        <v>120</v>
      </c>
      <c r="E75" s="61">
        <v>-6239</v>
      </c>
      <c r="F75" s="61">
        <v>0</v>
      </c>
      <c r="G75" s="54" t="s">
        <v>218</v>
      </c>
    </row>
    <row r="76" spans="1:7">
      <c r="A76" s="52" t="s">
        <v>287</v>
      </c>
      <c r="B76" s="53" t="s">
        <v>108</v>
      </c>
      <c r="C76" s="58" t="s">
        <v>7</v>
      </c>
      <c r="D76" s="60" t="s">
        <v>119</v>
      </c>
      <c r="E76" s="61">
        <v>3267</v>
      </c>
      <c r="F76" s="61">
        <v>4000</v>
      </c>
      <c r="G76" s="54" t="s">
        <v>219</v>
      </c>
    </row>
    <row r="77" spans="1:7">
      <c r="A77" s="52" t="s">
        <v>287</v>
      </c>
      <c r="B77" s="53" t="s">
        <v>114</v>
      </c>
      <c r="C77" s="58" t="s">
        <v>118</v>
      </c>
      <c r="D77" s="60" t="s">
        <v>117</v>
      </c>
      <c r="E77" s="61">
        <v>46915</v>
      </c>
      <c r="F77" s="61">
        <v>0</v>
      </c>
      <c r="G77" s="54" t="s">
        <v>218</v>
      </c>
    </row>
    <row r="78" spans="1:7" s="55" customFormat="1">
      <c r="A78" s="153" t="s">
        <v>116</v>
      </c>
      <c r="B78" s="154"/>
      <c r="C78" s="155"/>
      <c r="D78" s="65"/>
      <c r="E78" s="63">
        <f>SUM(E5:E77)</f>
        <v>110270346.25</v>
      </c>
      <c r="F78" s="63">
        <f>SUM(F5:F77)</f>
        <v>150336049</v>
      </c>
      <c r="G78" s="156"/>
    </row>
    <row r="79" spans="1:7" s="3" customFormat="1">
      <c r="A79" s="52" t="s">
        <v>287</v>
      </c>
      <c r="B79" s="53"/>
      <c r="C79" s="58">
        <v>8123</v>
      </c>
      <c r="D79" s="60" t="s">
        <v>294</v>
      </c>
      <c r="E79" s="61"/>
      <c r="F79" s="61">
        <v>40000000</v>
      </c>
      <c r="G79" s="54" t="s">
        <v>295</v>
      </c>
    </row>
    <row r="80" spans="1:7" s="3" customFormat="1">
      <c r="A80" s="52" t="s">
        <v>287</v>
      </c>
      <c r="B80" s="53"/>
      <c r="C80" s="58">
        <v>8115</v>
      </c>
      <c r="D80" s="60" t="s">
        <v>293</v>
      </c>
      <c r="E80" s="61"/>
      <c r="F80" s="61">
        <v>11936724</v>
      </c>
      <c r="G80" s="54" t="s">
        <v>296</v>
      </c>
    </row>
    <row r="81" spans="1:7" s="55" customFormat="1">
      <c r="A81" s="66" t="s">
        <v>297</v>
      </c>
      <c r="B81" s="67"/>
      <c r="C81" s="68"/>
      <c r="D81" s="65"/>
      <c r="E81" s="63"/>
      <c r="F81" s="63">
        <f>F78+F79+F80</f>
        <v>202272773</v>
      </c>
      <c r="G81" s="64"/>
    </row>
  </sheetData>
  <sheetProtection password="D6E4" sheet="1" objects="1" scenarios="1"/>
  <pageMargins left="0.39370078740157483" right="0.51181102362204722" top="0.74803149606299213" bottom="0.74803149606299213" header="0.31496062992125984" footer="0.31496062992125984"/>
  <pageSetup paperSize="9" scale="7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7"/>
  <sheetViews>
    <sheetView zoomScaleNormal="100" workbookViewId="0">
      <selection activeCell="F15" sqref="F15"/>
    </sheetView>
  </sheetViews>
  <sheetFormatPr defaultRowHeight="15"/>
  <cols>
    <col min="1" max="1" width="12.140625" style="3" customWidth="1"/>
    <col min="2" max="2" width="9" customWidth="1"/>
    <col min="3" max="3" width="50.28515625" customWidth="1"/>
    <col min="4" max="4" width="21.42578125" style="2" customWidth="1"/>
    <col min="5" max="5" width="24.28515625" style="2" customWidth="1"/>
    <col min="6" max="6" width="55.5703125" customWidth="1"/>
  </cols>
  <sheetData>
    <row r="1" spans="1:6" s="3" customFormat="1">
      <c r="A1" s="49" t="s">
        <v>285</v>
      </c>
      <c r="C1" s="4"/>
      <c r="D1" s="4"/>
      <c r="E1" s="4"/>
    </row>
    <row r="2" spans="1:6" s="3" customFormat="1">
      <c r="A2" s="49" t="s">
        <v>0</v>
      </c>
      <c r="C2" s="4"/>
      <c r="D2" s="4"/>
      <c r="E2" s="4"/>
    </row>
    <row r="3" spans="1:6" s="149" customFormat="1" ht="21.75" customHeight="1">
      <c r="A3" s="147" t="s">
        <v>626</v>
      </c>
    </row>
    <row r="4" spans="1:6">
      <c r="B4" s="1" t="s">
        <v>1</v>
      </c>
      <c r="C4" s="166" t="s">
        <v>2</v>
      </c>
      <c r="D4" s="166"/>
      <c r="E4" s="166"/>
      <c r="F4" s="167"/>
    </row>
    <row r="5" spans="1:6" s="74" customFormat="1" ht="24.75" customHeight="1">
      <c r="A5" s="158" t="s">
        <v>286</v>
      </c>
      <c r="B5" s="158" t="s">
        <v>3</v>
      </c>
      <c r="C5" s="163" t="s">
        <v>284</v>
      </c>
      <c r="D5" s="157" t="s">
        <v>528</v>
      </c>
      <c r="E5" s="157" t="s">
        <v>625</v>
      </c>
      <c r="F5" s="157" t="s">
        <v>298</v>
      </c>
    </row>
    <row r="6" spans="1:6">
      <c r="A6" s="69" t="s">
        <v>355</v>
      </c>
      <c r="B6" s="70" t="s">
        <v>5</v>
      </c>
      <c r="C6" s="71" t="s">
        <v>6</v>
      </c>
      <c r="D6" s="72">
        <v>53424</v>
      </c>
      <c r="E6" s="145">
        <v>100000</v>
      </c>
      <c r="F6" s="73" t="s">
        <v>299</v>
      </c>
    </row>
    <row r="7" spans="1:6">
      <c r="A7" s="52" t="s">
        <v>289</v>
      </c>
      <c r="B7" s="53" t="s">
        <v>7</v>
      </c>
      <c r="C7" s="58" t="s">
        <v>8</v>
      </c>
      <c r="D7" s="61">
        <v>8578</v>
      </c>
      <c r="E7" s="62">
        <v>80000</v>
      </c>
      <c r="F7" s="54" t="s">
        <v>300</v>
      </c>
    </row>
    <row r="8" spans="1:6">
      <c r="A8" s="52" t="s">
        <v>290</v>
      </c>
      <c r="B8" s="53" t="s">
        <v>9</v>
      </c>
      <c r="C8" s="58" t="s">
        <v>10</v>
      </c>
      <c r="D8" s="61">
        <v>340215</v>
      </c>
      <c r="E8" s="62">
        <v>20000</v>
      </c>
      <c r="F8" s="54" t="s">
        <v>468</v>
      </c>
    </row>
    <row r="9" spans="1:6">
      <c r="A9" s="52" t="s">
        <v>290</v>
      </c>
      <c r="B9" s="53" t="s">
        <v>11</v>
      </c>
      <c r="C9" s="58" t="s">
        <v>12</v>
      </c>
      <c r="D9" s="61">
        <v>4542849</v>
      </c>
      <c r="E9" s="62">
        <f>SUM(ORG!E17:E24)</f>
        <v>7880000</v>
      </c>
      <c r="F9" s="54" t="s">
        <v>313</v>
      </c>
    </row>
    <row r="10" spans="1:6">
      <c r="A10" s="52" t="s">
        <v>290</v>
      </c>
      <c r="B10" s="53" t="s">
        <v>13</v>
      </c>
      <c r="C10" s="58" t="s">
        <v>14</v>
      </c>
      <c r="D10" s="61">
        <v>655712</v>
      </c>
      <c r="E10" s="62">
        <f>SUM(ORG!E26:E28)</f>
        <v>7400000</v>
      </c>
      <c r="F10" s="54" t="s">
        <v>314</v>
      </c>
    </row>
    <row r="11" spans="1:6">
      <c r="A11" s="52" t="s">
        <v>287</v>
      </c>
      <c r="B11" s="53">
        <v>2292</v>
      </c>
      <c r="C11" s="58" t="s">
        <v>16</v>
      </c>
      <c r="D11" s="61">
        <v>2923611</v>
      </c>
      <c r="E11" s="62">
        <v>3250000</v>
      </c>
      <c r="F11" s="54" t="s">
        <v>469</v>
      </c>
    </row>
    <row r="12" spans="1:6">
      <c r="A12" s="52" t="s">
        <v>290</v>
      </c>
      <c r="B12" s="53" t="s">
        <v>17</v>
      </c>
      <c r="C12" s="58" t="s">
        <v>18</v>
      </c>
      <c r="D12" s="61">
        <v>0</v>
      </c>
      <c r="E12" s="62">
        <v>10000</v>
      </c>
      <c r="F12" s="54" t="s">
        <v>529</v>
      </c>
    </row>
    <row r="13" spans="1:6">
      <c r="A13" s="52" t="s">
        <v>290</v>
      </c>
      <c r="B13" s="53" t="s">
        <v>19</v>
      </c>
      <c r="C13" s="58" t="s">
        <v>20</v>
      </c>
      <c r="D13" s="61">
        <v>35714</v>
      </c>
      <c r="E13" s="62">
        <v>50000</v>
      </c>
      <c r="F13" s="54" t="s">
        <v>306</v>
      </c>
    </row>
    <row r="14" spans="1:6">
      <c r="A14" s="52" t="s">
        <v>290</v>
      </c>
      <c r="B14" s="53" t="s">
        <v>21</v>
      </c>
      <c r="C14" s="58" t="s">
        <v>22</v>
      </c>
      <c r="D14" s="61">
        <v>875502</v>
      </c>
      <c r="E14" s="62">
        <f>SUM(ORG!E30:E34)</f>
        <v>3300000</v>
      </c>
      <c r="F14" s="54" t="s">
        <v>307</v>
      </c>
    </row>
    <row r="15" spans="1:6">
      <c r="A15" s="52" t="s">
        <v>290</v>
      </c>
      <c r="B15" s="53" t="s">
        <v>23</v>
      </c>
      <c r="C15" s="58" t="s">
        <v>24</v>
      </c>
      <c r="D15" s="61">
        <v>1215659</v>
      </c>
      <c r="E15" s="62">
        <f>SUM(ORG!E36:E42)</f>
        <v>3250000</v>
      </c>
      <c r="F15" s="54" t="s">
        <v>308</v>
      </c>
    </row>
    <row r="16" spans="1:6">
      <c r="A16" s="52" t="s">
        <v>290</v>
      </c>
      <c r="B16" s="53" t="s">
        <v>25</v>
      </c>
      <c r="C16" s="58" t="s">
        <v>26</v>
      </c>
      <c r="D16" s="61">
        <v>0</v>
      </c>
      <c r="E16" s="62">
        <v>170000</v>
      </c>
      <c r="F16" s="54" t="s">
        <v>527</v>
      </c>
    </row>
    <row r="17" spans="1:6">
      <c r="A17" s="52" t="s">
        <v>287</v>
      </c>
      <c r="B17" s="53" t="s">
        <v>27</v>
      </c>
      <c r="C17" s="58" t="s">
        <v>28</v>
      </c>
      <c r="D17" s="62">
        <v>1952759</v>
      </c>
      <c r="E17" s="62">
        <f>SUM(ORG!E6:E7)</f>
        <v>1970000</v>
      </c>
      <c r="F17" s="54" t="s">
        <v>315</v>
      </c>
    </row>
    <row r="18" spans="1:6">
      <c r="A18" s="52" t="s">
        <v>287</v>
      </c>
      <c r="B18" s="53" t="s">
        <v>29</v>
      </c>
      <c r="C18" s="58" t="s">
        <v>30</v>
      </c>
      <c r="D18" s="62">
        <v>4775000</v>
      </c>
      <c r="E18" s="62">
        <f>ORG!E8</f>
        <v>5150000</v>
      </c>
      <c r="F18" s="54" t="s">
        <v>309</v>
      </c>
    </row>
    <row r="19" spans="1:6">
      <c r="A19" s="52" t="s">
        <v>287</v>
      </c>
      <c r="B19" s="53" t="s">
        <v>31</v>
      </c>
      <c r="C19" s="58" t="s">
        <v>32</v>
      </c>
      <c r="D19" s="62">
        <v>438986</v>
      </c>
      <c r="E19" s="62">
        <f>ORG!E9</f>
        <v>416000</v>
      </c>
      <c r="F19" s="54" t="s">
        <v>310</v>
      </c>
    </row>
    <row r="20" spans="1:6">
      <c r="A20" s="52" t="s">
        <v>287</v>
      </c>
      <c r="B20" s="53" t="s">
        <v>33</v>
      </c>
      <c r="C20" s="58" t="s">
        <v>34</v>
      </c>
      <c r="D20" s="62">
        <v>1000000</v>
      </c>
      <c r="E20" s="62">
        <f>ORG!E10</f>
        <v>1306000</v>
      </c>
      <c r="F20" s="54" t="s">
        <v>311</v>
      </c>
    </row>
    <row r="21" spans="1:6">
      <c r="A21" s="52" t="s">
        <v>287</v>
      </c>
      <c r="B21" s="53" t="s">
        <v>35</v>
      </c>
      <c r="C21" s="58" t="s">
        <v>36</v>
      </c>
      <c r="D21" s="62">
        <v>3535</v>
      </c>
      <c r="E21" s="62">
        <v>131000</v>
      </c>
      <c r="F21" s="54" t="s">
        <v>312</v>
      </c>
    </row>
    <row r="22" spans="1:6">
      <c r="A22" s="52" t="s">
        <v>289</v>
      </c>
      <c r="B22" s="53" t="s">
        <v>37</v>
      </c>
      <c r="C22" s="58" t="s">
        <v>38</v>
      </c>
      <c r="D22" s="62">
        <v>351986</v>
      </c>
      <c r="E22" s="62">
        <f>SUM(ORG!E11:E12)</f>
        <v>382000</v>
      </c>
      <c r="F22" s="54" t="s">
        <v>475</v>
      </c>
    </row>
    <row r="23" spans="1:6">
      <c r="A23" s="52" t="s">
        <v>289</v>
      </c>
      <c r="B23" s="53" t="s">
        <v>39</v>
      </c>
      <c r="C23" s="58" t="s">
        <v>40</v>
      </c>
      <c r="D23" s="61">
        <v>0</v>
      </c>
      <c r="E23" s="62">
        <v>5000</v>
      </c>
      <c r="F23" s="54" t="s">
        <v>316</v>
      </c>
    </row>
    <row r="24" spans="1:6">
      <c r="A24" s="52" t="s">
        <v>290</v>
      </c>
      <c r="B24" s="53" t="s">
        <v>41</v>
      </c>
      <c r="C24" s="58" t="s">
        <v>42</v>
      </c>
      <c r="D24" s="61">
        <v>0</v>
      </c>
      <c r="E24" s="62">
        <f>SUM(ORG!E44:E45)</f>
        <v>200000</v>
      </c>
      <c r="F24" s="54" t="s">
        <v>375</v>
      </c>
    </row>
    <row r="25" spans="1:6">
      <c r="A25" s="52" t="s">
        <v>292</v>
      </c>
      <c r="B25" s="53" t="s">
        <v>43</v>
      </c>
      <c r="C25" s="58" t="s">
        <v>44</v>
      </c>
      <c r="D25" s="61">
        <v>218013</v>
      </c>
      <c r="E25" s="62">
        <v>100000</v>
      </c>
      <c r="F25" s="54" t="s">
        <v>603</v>
      </c>
    </row>
    <row r="26" spans="1:6">
      <c r="A26" s="52" t="s">
        <v>289</v>
      </c>
      <c r="B26" s="53" t="s">
        <v>45</v>
      </c>
      <c r="C26" s="58" t="s">
        <v>46</v>
      </c>
      <c r="D26" s="61">
        <v>31019</v>
      </c>
      <c r="E26" s="62">
        <v>38000</v>
      </c>
      <c r="F26" s="54" t="s">
        <v>317</v>
      </c>
    </row>
    <row r="27" spans="1:6">
      <c r="A27" s="52" t="s">
        <v>289</v>
      </c>
      <c r="B27" s="53" t="s">
        <v>47</v>
      </c>
      <c r="C27" s="58" t="s">
        <v>48</v>
      </c>
      <c r="D27" s="61">
        <v>387851</v>
      </c>
      <c r="E27" s="62">
        <v>530000</v>
      </c>
      <c r="F27" s="54" t="s">
        <v>609</v>
      </c>
    </row>
    <row r="28" spans="1:6">
      <c r="A28" s="52" t="s">
        <v>289</v>
      </c>
      <c r="B28" s="53" t="s">
        <v>49</v>
      </c>
      <c r="C28" s="58" t="s">
        <v>50</v>
      </c>
      <c r="D28" s="61">
        <v>321277</v>
      </c>
      <c r="E28" s="62">
        <v>350000</v>
      </c>
      <c r="F28" s="54" t="s">
        <v>318</v>
      </c>
    </row>
    <row r="29" spans="1:6">
      <c r="A29" s="52" t="s">
        <v>289</v>
      </c>
      <c r="B29" s="53" t="s">
        <v>51</v>
      </c>
      <c r="C29" s="58" t="s">
        <v>52</v>
      </c>
      <c r="D29" s="61">
        <v>789795</v>
      </c>
      <c r="E29" s="62">
        <v>890000</v>
      </c>
      <c r="F29" s="54" t="s">
        <v>319</v>
      </c>
    </row>
    <row r="30" spans="1:6">
      <c r="A30" s="52" t="s">
        <v>356</v>
      </c>
      <c r="B30" s="53" t="s">
        <v>53</v>
      </c>
      <c r="C30" s="58" t="s">
        <v>54</v>
      </c>
      <c r="D30" s="61">
        <v>51290</v>
      </c>
      <c r="E30" s="62">
        <v>55000</v>
      </c>
      <c r="F30" s="54" t="s">
        <v>476</v>
      </c>
    </row>
    <row r="31" spans="1:6">
      <c r="A31" s="52" t="s">
        <v>356</v>
      </c>
      <c r="B31" s="53" t="s">
        <v>55</v>
      </c>
      <c r="C31" s="58" t="s">
        <v>56</v>
      </c>
      <c r="D31" s="61">
        <v>443006</v>
      </c>
      <c r="E31" s="62">
        <v>550000</v>
      </c>
      <c r="F31" s="54" t="s">
        <v>325</v>
      </c>
    </row>
    <row r="32" spans="1:6">
      <c r="A32" s="52" t="s">
        <v>357</v>
      </c>
      <c r="B32" s="53" t="s">
        <v>57</v>
      </c>
      <c r="C32" s="58" t="s">
        <v>58</v>
      </c>
      <c r="D32" s="61">
        <v>696008</v>
      </c>
      <c r="E32" s="62">
        <f>SUM(ORG!E47:E49)</f>
        <v>1700000</v>
      </c>
      <c r="F32" s="54" t="s">
        <v>324</v>
      </c>
    </row>
    <row r="33" spans="1:6">
      <c r="A33" s="52" t="s">
        <v>289</v>
      </c>
      <c r="B33" s="53" t="s">
        <v>59</v>
      </c>
      <c r="C33" s="58" t="s">
        <v>60</v>
      </c>
      <c r="D33" s="61">
        <v>10000</v>
      </c>
      <c r="E33" s="62">
        <v>0</v>
      </c>
      <c r="F33" s="54" t="s">
        <v>612</v>
      </c>
    </row>
    <row r="34" spans="1:6">
      <c r="A34" s="52" t="s">
        <v>290</v>
      </c>
      <c r="B34" s="53" t="s">
        <v>61</v>
      </c>
      <c r="C34" s="58" t="s">
        <v>62</v>
      </c>
      <c r="D34" s="61">
        <v>380447</v>
      </c>
      <c r="E34" s="62">
        <v>380000</v>
      </c>
      <c r="F34" s="54" t="s">
        <v>379</v>
      </c>
    </row>
    <row r="35" spans="1:6">
      <c r="A35" s="52" t="s">
        <v>290</v>
      </c>
      <c r="B35" s="53" t="s">
        <v>63</v>
      </c>
      <c r="C35" s="58" t="s">
        <v>64</v>
      </c>
      <c r="D35" s="61">
        <v>21782</v>
      </c>
      <c r="E35" s="62">
        <v>22000</v>
      </c>
      <c r="F35" s="54" t="s">
        <v>380</v>
      </c>
    </row>
    <row r="36" spans="1:6" s="55" customFormat="1">
      <c r="A36" s="52" t="s">
        <v>358</v>
      </c>
      <c r="B36" s="53" t="s">
        <v>65</v>
      </c>
      <c r="C36" s="58" t="s">
        <v>66</v>
      </c>
      <c r="D36" s="61">
        <v>3785996</v>
      </c>
      <c r="E36" s="62">
        <v>3300000</v>
      </c>
      <c r="F36" s="54" t="s">
        <v>608</v>
      </c>
    </row>
    <row r="37" spans="1:6">
      <c r="A37" s="52" t="s">
        <v>290</v>
      </c>
      <c r="B37" s="53" t="s">
        <v>67</v>
      </c>
      <c r="C37" s="58" t="s">
        <v>68</v>
      </c>
      <c r="D37" s="61">
        <v>125768</v>
      </c>
      <c r="E37" s="62">
        <v>250000</v>
      </c>
      <c r="F37" s="54" t="s">
        <v>604</v>
      </c>
    </row>
    <row r="38" spans="1:6">
      <c r="A38" s="52" t="s">
        <v>292</v>
      </c>
      <c r="B38" s="53" t="s">
        <v>69</v>
      </c>
      <c r="C38" s="58" t="s">
        <v>70</v>
      </c>
      <c r="D38" s="61">
        <v>52272</v>
      </c>
      <c r="E38" s="62">
        <v>1000000</v>
      </c>
      <c r="F38" s="54" t="s">
        <v>530</v>
      </c>
    </row>
    <row r="39" spans="1:6">
      <c r="A39" s="52" t="s">
        <v>359</v>
      </c>
      <c r="B39" s="53" t="s">
        <v>71</v>
      </c>
      <c r="C39" s="58" t="s">
        <v>72</v>
      </c>
      <c r="D39" s="61">
        <v>29263162</v>
      </c>
      <c r="E39" s="62">
        <f>SUM(ORG!E51:E101)</f>
        <v>100841841</v>
      </c>
      <c r="F39" s="54" t="s">
        <v>326</v>
      </c>
    </row>
    <row r="40" spans="1:6">
      <c r="A40" s="52" t="s">
        <v>290</v>
      </c>
      <c r="B40" s="53" t="s">
        <v>73</v>
      </c>
      <c r="C40" s="58" t="s">
        <v>74</v>
      </c>
      <c r="D40" s="61">
        <v>7260</v>
      </c>
      <c r="E40" s="62">
        <v>0</v>
      </c>
      <c r="F40" s="54" t="s">
        <v>218</v>
      </c>
    </row>
    <row r="41" spans="1:6">
      <c r="A41" s="52" t="s">
        <v>358</v>
      </c>
      <c r="B41" s="53" t="s">
        <v>75</v>
      </c>
      <c r="C41" s="58" t="s">
        <v>76</v>
      </c>
      <c r="D41" s="61">
        <v>4200429</v>
      </c>
      <c r="E41" s="62">
        <v>4250000</v>
      </c>
      <c r="F41" s="54" t="s">
        <v>327</v>
      </c>
    </row>
    <row r="42" spans="1:6">
      <c r="A42" s="52" t="s">
        <v>358</v>
      </c>
      <c r="B42" s="53" t="s">
        <v>77</v>
      </c>
      <c r="C42" s="58" t="s">
        <v>78</v>
      </c>
      <c r="D42" s="61">
        <v>2368865</v>
      </c>
      <c r="E42" s="62">
        <v>2420000</v>
      </c>
      <c r="F42" s="54" t="s">
        <v>328</v>
      </c>
    </row>
    <row r="43" spans="1:6">
      <c r="A43" s="52" t="s">
        <v>358</v>
      </c>
      <c r="B43" s="53" t="s">
        <v>79</v>
      </c>
      <c r="C43" s="58" t="s">
        <v>80</v>
      </c>
      <c r="D43" s="61">
        <v>1621996</v>
      </c>
      <c r="E43" s="62">
        <v>1680000</v>
      </c>
      <c r="F43" s="54" t="s">
        <v>329</v>
      </c>
    </row>
    <row r="44" spans="1:6">
      <c r="A44" s="52" t="s">
        <v>358</v>
      </c>
      <c r="B44" s="53" t="s">
        <v>81</v>
      </c>
      <c r="C44" s="58" t="s">
        <v>82</v>
      </c>
      <c r="D44" s="61">
        <v>8712</v>
      </c>
      <c r="E44" s="62">
        <v>20000</v>
      </c>
      <c r="F44" s="54" t="s">
        <v>330</v>
      </c>
    </row>
    <row r="45" spans="1:6">
      <c r="A45" s="52" t="s">
        <v>290</v>
      </c>
      <c r="B45" s="53" t="s">
        <v>83</v>
      </c>
      <c r="C45" s="58" t="s">
        <v>84</v>
      </c>
      <c r="D45" s="61">
        <v>3851384</v>
      </c>
      <c r="E45" s="62">
        <v>3750000</v>
      </c>
      <c r="F45" s="54" t="s">
        <v>331</v>
      </c>
    </row>
    <row r="46" spans="1:6">
      <c r="A46" s="52" t="s">
        <v>355</v>
      </c>
      <c r="B46" s="53" t="s">
        <v>85</v>
      </c>
      <c r="C46" s="58" t="s">
        <v>86</v>
      </c>
      <c r="D46" s="61">
        <v>191946</v>
      </c>
      <c r="E46" s="62">
        <v>70000</v>
      </c>
      <c r="F46" s="54" t="s">
        <v>481</v>
      </c>
    </row>
    <row r="47" spans="1:6">
      <c r="A47" s="52" t="s">
        <v>287</v>
      </c>
      <c r="B47" s="53" t="s">
        <v>87</v>
      </c>
      <c r="C47" s="58" t="s">
        <v>88</v>
      </c>
      <c r="D47" s="61">
        <v>6650</v>
      </c>
      <c r="E47" s="62">
        <v>20000</v>
      </c>
      <c r="F47" s="54" t="s">
        <v>332</v>
      </c>
    </row>
    <row r="48" spans="1:6">
      <c r="A48" s="52" t="s">
        <v>287</v>
      </c>
      <c r="B48" s="53" t="s">
        <v>89</v>
      </c>
      <c r="C48" s="58" t="s">
        <v>90</v>
      </c>
      <c r="D48" s="61">
        <v>5242500</v>
      </c>
      <c r="E48" s="62">
        <v>420000</v>
      </c>
      <c r="F48" s="54" t="s">
        <v>589</v>
      </c>
    </row>
    <row r="49" spans="1:14">
      <c r="A49" s="52" t="s">
        <v>292</v>
      </c>
      <c r="B49" s="53" t="s">
        <v>91</v>
      </c>
      <c r="C49" s="58" t="s">
        <v>92</v>
      </c>
      <c r="D49" s="61">
        <v>92241</v>
      </c>
      <c r="E49" s="62">
        <v>100000</v>
      </c>
      <c r="F49" s="54" t="s">
        <v>333</v>
      </c>
    </row>
    <row r="50" spans="1:14">
      <c r="A50" s="52" t="s">
        <v>287</v>
      </c>
      <c r="B50" s="53" t="s">
        <v>93</v>
      </c>
      <c r="C50" s="58" t="s">
        <v>94</v>
      </c>
      <c r="D50" s="61">
        <v>57029</v>
      </c>
      <c r="E50" s="62">
        <v>60000</v>
      </c>
      <c r="F50" s="54" t="s">
        <v>334</v>
      </c>
    </row>
    <row r="51" spans="1:14">
      <c r="A51" s="52" t="s">
        <v>289</v>
      </c>
      <c r="B51" s="53" t="s">
        <v>95</v>
      </c>
      <c r="C51" s="58" t="s">
        <v>96</v>
      </c>
      <c r="D51" s="61">
        <v>0</v>
      </c>
      <c r="E51" s="62">
        <v>20000</v>
      </c>
      <c r="F51" s="54" t="s">
        <v>335</v>
      </c>
    </row>
    <row r="52" spans="1:14">
      <c r="A52" s="52" t="s">
        <v>390</v>
      </c>
      <c r="B52" s="53" t="s">
        <v>97</v>
      </c>
      <c r="C52" s="58" t="s">
        <v>98</v>
      </c>
      <c r="D52" s="61">
        <v>3156544</v>
      </c>
      <c r="E52" s="62">
        <f>SUM(ORG!E103:E111)</f>
        <v>3985000</v>
      </c>
      <c r="F52" s="54" t="s">
        <v>336</v>
      </c>
    </row>
    <row r="53" spans="1:14">
      <c r="A53" s="52" t="s">
        <v>290</v>
      </c>
      <c r="B53" s="53" t="s">
        <v>99</v>
      </c>
      <c r="C53" s="58" t="s">
        <v>100</v>
      </c>
      <c r="D53" s="61">
        <v>15571</v>
      </c>
      <c r="E53" s="62">
        <v>25000</v>
      </c>
      <c r="F53" s="54" t="s">
        <v>337</v>
      </c>
    </row>
    <row r="54" spans="1:14">
      <c r="A54" s="52" t="s">
        <v>287</v>
      </c>
      <c r="B54" s="53" t="s">
        <v>101</v>
      </c>
      <c r="C54" s="101" t="s">
        <v>391</v>
      </c>
      <c r="D54" s="61">
        <v>646674</v>
      </c>
      <c r="E54" s="62">
        <f>SUM(ORG!E13:E15)</f>
        <v>720000</v>
      </c>
      <c r="F54" s="54" t="s">
        <v>338</v>
      </c>
    </row>
    <row r="55" spans="1:14">
      <c r="A55" s="52" t="s">
        <v>287</v>
      </c>
      <c r="B55" s="53" t="s">
        <v>102</v>
      </c>
      <c r="C55" s="58" t="s">
        <v>103</v>
      </c>
      <c r="D55" s="61">
        <v>1815187</v>
      </c>
      <c r="E55" s="62">
        <v>1750000</v>
      </c>
      <c r="F55" s="54" t="s">
        <v>339</v>
      </c>
    </row>
    <row r="56" spans="1:14">
      <c r="A56" s="52" t="s">
        <v>392</v>
      </c>
      <c r="B56" s="53" t="s">
        <v>104</v>
      </c>
      <c r="C56" s="58" t="s">
        <v>105</v>
      </c>
      <c r="D56" s="61">
        <v>111680</v>
      </c>
      <c r="E56" s="62">
        <v>0</v>
      </c>
      <c r="F56" s="54" t="s">
        <v>218</v>
      </c>
    </row>
    <row r="57" spans="1:14">
      <c r="A57" s="52" t="s">
        <v>355</v>
      </c>
      <c r="B57" s="53" t="s">
        <v>106</v>
      </c>
      <c r="C57" s="58" t="s">
        <v>107</v>
      </c>
      <c r="D57" s="61">
        <v>17536048</v>
      </c>
      <c r="E57" s="62">
        <f>SUM(ORG!E113:E143)</f>
        <v>19423408</v>
      </c>
      <c r="F57" s="54" t="s">
        <v>482</v>
      </c>
    </row>
    <row r="58" spans="1:14">
      <c r="A58" s="52" t="s">
        <v>287</v>
      </c>
      <c r="B58" s="53" t="s">
        <v>108</v>
      </c>
      <c r="C58" s="58" t="s">
        <v>109</v>
      </c>
      <c r="D58" s="61">
        <v>597487</v>
      </c>
      <c r="E58" s="62">
        <v>200000</v>
      </c>
      <c r="F58" s="54" t="s">
        <v>340</v>
      </c>
    </row>
    <row r="59" spans="1:14">
      <c r="A59" s="52" t="s">
        <v>290</v>
      </c>
      <c r="B59" s="53" t="s">
        <v>110</v>
      </c>
      <c r="C59" s="58" t="s">
        <v>111</v>
      </c>
      <c r="D59" s="61">
        <v>274948</v>
      </c>
      <c r="E59" s="62">
        <v>280000</v>
      </c>
      <c r="F59" s="54" t="s">
        <v>341</v>
      </c>
      <c r="H59" s="56"/>
      <c r="I59" s="56"/>
      <c r="J59" s="56"/>
      <c r="K59" s="56"/>
      <c r="L59" s="56"/>
      <c r="M59" s="56"/>
      <c r="N59" s="56"/>
    </row>
    <row r="60" spans="1:14">
      <c r="A60" s="52" t="s">
        <v>287</v>
      </c>
      <c r="B60" s="53" t="s">
        <v>112</v>
      </c>
      <c r="C60" s="58" t="s">
        <v>113</v>
      </c>
      <c r="D60" s="61">
        <v>527839</v>
      </c>
      <c r="E60" s="61">
        <v>0</v>
      </c>
      <c r="F60" s="54" t="s">
        <v>342</v>
      </c>
      <c r="G60" s="56"/>
      <c r="H60" s="56"/>
      <c r="I60" s="56"/>
      <c r="J60" s="56"/>
      <c r="K60" s="56"/>
      <c r="L60" s="56"/>
      <c r="M60" s="56"/>
      <c r="N60" s="56"/>
    </row>
    <row r="61" spans="1:14">
      <c r="A61" s="52" t="s">
        <v>287</v>
      </c>
      <c r="B61" s="53" t="s">
        <v>114</v>
      </c>
      <c r="C61" s="58" t="s">
        <v>115</v>
      </c>
      <c r="D61" s="61">
        <v>-3044</v>
      </c>
      <c r="E61" s="61">
        <v>0</v>
      </c>
      <c r="F61" s="54" t="s">
        <v>218</v>
      </c>
      <c r="G61" s="56"/>
      <c r="H61" s="56"/>
      <c r="I61" s="56"/>
      <c r="J61" s="56"/>
      <c r="K61" s="56"/>
      <c r="L61" s="56"/>
      <c r="M61" s="56"/>
      <c r="N61" s="56"/>
    </row>
    <row r="62" spans="1:14" s="46" customFormat="1">
      <c r="A62" s="160" t="s">
        <v>116</v>
      </c>
      <c r="B62" s="67"/>
      <c r="C62" s="155"/>
      <c r="D62" s="161">
        <f>SUM(D6:D61)</f>
        <v>98079162</v>
      </c>
      <c r="E62" s="161">
        <f>SUM(E6:E61)</f>
        <v>184270249</v>
      </c>
      <c r="F62" s="162"/>
      <c r="G62" s="56"/>
      <c r="H62" s="56"/>
      <c r="I62" s="56"/>
      <c r="J62" s="56"/>
      <c r="K62" s="56"/>
      <c r="L62" s="56"/>
      <c r="M62" s="56"/>
      <c r="N62" s="56"/>
    </row>
    <row r="63" spans="1:14" s="56" customFormat="1">
      <c r="A63" s="52" t="s">
        <v>287</v>
      </c>
      <c r="B63" s="53">
        <v>8123</v>
      </c>
      <c r="C63" s="58" t="s">
        <v>343</v>
      </c>
      <c r="D63" s="61"/>
      <c r="E63" s="61">
        <v>4380000</v>
      </c>
      <c r="F63" s="54" t="s">
        <v>344</v>
      </c>
    </row>
    <row r="64" spans="1:14" s="46" customFormat="1">
      <c r="A64" s="66" t="s">
        <v>297</v>
      </c>
      <c r="B64" s="67"/>
      <c r="C64" s="68"/>
      <c r="D64" s="65"/>
      <c r="E64" s="63">
        <f>E62+E63</f>
        <v>188650249</v>
      </c>
      <c r="F64" s="63"/>
      <c r="G64" s="56"/>
      <c r="H64" s="56"/>
      <c r="I64" s="56"/>
      <c r="J64" s="56"/>
      <c r="K64" s="56"/>
      <c r="L64" s="56"/>
      <c r="M64" s="56"/>
      <c r="N64" s="56"/>
    </row>
    <row r="65" spans="7:14">
      <c r="G65" s="56"/>
      <c r="H65" s="56"/>
      <c r="I65" s="56"/>
      <c r="J65" s="56"/>
      <c r="K65" s="56"/>
      <c r="L65" s="56"/>
      <c r="M65" s="56"/>
      <c r="N65" s="56"/>
    </row>
    <row r="66" spans="7:14">
      <c r="G66" s="56"/>
      <c r="H66" s="56"/>
      <c r="I66" s="56"/>
      <c r="J66" s="56"/>
      <c r="K66" s="56"/>
      <c r="L66" s="56"/>
      <c r="M66" s="56"/>
      <c r="N66" s="56"/>
    </row>
    <row r="67" spans="7:14">
      <c r="G67" s="56"/>
      <c r="H67" s="56"/>
      <c r="I67" s="56"/>
      <c r="J67" s="56"/>
      <c r="K67" s="56"/>
      <c r="L67" s="56"/>
      <c r="M67" s="56"/>
      <c r="N67" s="56"/>
    </row>
  </sheetData>
  <sheetProtection password="D6E4" sheet="1" objects="1" scenarios="1"/>
  <mergeCells count="1">
    <mergeCell ref="C4:F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44"/>
  <sheetViews>
    <sheetView zoomScaleNormal="100" workbookViewId="0">
      <selection activeCell="E8" sqref="E8"/>
    </sheetView>
  </sheetViews>
  <sheetFormatPr defaultRowHeight="15"/>
  <cols>
    <col min="1" max="1" width="11.28515625" style="56" customWidth="1"/>
    <col min="2" max="2" width="8.7109375" style="56" customWidth="1"/>
    <col min="3" max="3" width="11.28515625" style="56" customWidth="1"/>
    <col min="4" max="4" width="52.7109375" style="56" customWidth="1"/>
    <col min="5" max="5" width="24.28515625" style="56" customWidth="1"/>
    <col min="6" max="6" width="60" style="56" customWidth="1"/>
    <col min="7" max="16384" width="9.140625" style="56"/>
  </cols>
  <sheetData>
    <row r="1" spans="1:6">
      <c r="A1" s="49" t="s">
        <v>285</v>
      </c>
      <c r="D1" s="4"/>
      <c r="E1" s="4"/>
    </row>
    <row r="2" spans="1:6">
      <c r="A2" s="49" t="s">
        <v>0</v>
      </c>
      <c r="D2" s="4"/>
      <c r="E2" s="4"/>
    </row>
    <row r="3" spans="1:6" s="149" customFormat="1" ht="21.75" customHeight="1">
      <c r="A3" s="44" t="s">
        <v>627</v>
      </c>
      <c r="B3" s="45"/>
      <c r="C3" s="45"/>
      <c r="D3" s="45"/>
      <c r="E3" s="45"/>
      <c r="F3" s="45"/>
    </row>
    <row r="4" spans="1:6">
      <c r="D4" s="166" t="s">
        <v>2</v>
      </c>
      <c r="E4" s="166"/>
      <c r="F4" s="167"/>
    </row>
    <row r="5" spans="1:6" s="74" customFormat="1" ht="24.75" customHeight="1">
      <c r="A5" s="51" t="s">
        <v>286</v>
      </c>
      <c r="B5" s="51" t="s">
        <v>283</v>
      </c>
      <c r="C5" s="51" t="s">
        <v>3</v>
      </c>
      <c r="D5" s="59" t="s">
        <v>284</v>
      </c>
      <c r="E5" s="59" t="s">
        <v>192</v>
      </c>
      <c r="F5" s="59" t="s">
        <v>353</v>
      </c>
    </row>
    <row r="6" spans="1:6">
      <c r="A6" s="69" t="s">
        <v>287</v>
      </c>
      <c r="B6" s="100">
        <v>5201</v>
      </c>
      <c r="C6" s="100">
        <v>3111</v>
      </c>
      <c r="D6" s="102" t="s">
        <v>393</v>
      </c>
      <c r="E6" s="72">
        <v>1100000</v>
      </c>
      <c r="F6" s="73" t="s">
        <v>456</v>
      </c>
    </row>
    <row r="7" spans="1:6">
      <c r="A7" s="52" t="s">
        <v>287</v>
      </c>
      <c r="B7" s="100">
        <v>5202</v>
      </c>
      <c r="C7" s="100">
        <v>3111</v>
      </c>
      <c r="D7" s="100" t="s">
        <v>394</v>
      </c>
      <c r="E7" s="61">
        <v>870000</v>
      </c>
      <c r="F7" s="73" t="s">
        <v>457</v>
      </c>
    </row>
    <row r="8" spans="1:6">
      <c r="A8" s="52" t="s">
        <v>287</v>
      </c>
      <c r="B8" s="100"/>
      <c r="C8" s="100">
        <v>3113</v>
      </c>
      <c r="D8" s="100" t="s">
        <v>395</v>
      </c>
      <c r="E8" s="61">
        <v>5150000</v>
      </c>
      <c r="F8" s="73" t="s">
        <v>459</v>
      </c>
    </row>
    <row r="9" spans="1:6">
      <c r="A9" s="52" t="s">
        <v>287</v>
      </c>
      <c r="B9" s="100"/>
      <c r="C9" s="100">
        <v>3114</v>
      </c>
      <c r="D9" s="100" t="s">
        <v>396</v>
      </c>
      <c r="E9" s="61">
        <v>416000</v>
      </c>
      <c r="F9" s="73" t="s">
        <v>458</v>
      </c>
    </row>
    <row r="10" spans="1:6">
      <c r="A10" s="52" t="s">
        <v>287</v>
      </c>
      <c r="B10" s="100"/>
      <c r="C10" s="100">
        <v>3141</v>
      </c>
      <c r="D10" s="100" t="s">
        <v>397</v>
      </c>
      <c r="E10" s="61">
        <v>1306000</v>
      </c>
      <c r="F10" s="73" t="s">
        <v>622</v>
      </c>
    </row>
    <row r="11" spans="1:6">
      <c r="A11" s="52" t="s">
        <v>287</v>
      </c>
      <c r="B11" s="100">
        <v>6033</v>
      </c>
      <c r="C11" s="100">
        <v>3314</v>
      </c>
      <c r="D11" s="100" t="s">
        <v>398</v>
      </c>
      <c r="E11" s="61">
        <v>360000</v>
      </c>
      <c r="F11" s="73" t="s">
        <v>461</v>
      </c>
    </row>
    <row r="12" spans="1:6">
      <c r="A12" s="52" t="s">
        <v>287</v>
      </c>
      <c r="B12" s="100">
        <v>6034</v>
      </c>
      <c r="C12" s="100">
        <v>3314</v>
      </c>
      <c r="D12" s="100" t="s">
        <v>399</v>
      </c>
      <c r="E12" s="61">
        <v>22000</v>
      </c>
      <c r="F12" s="73" t="s">
        <v>461</v>
      </c>
    </row>
    <row r="13" spans="1:6">
      <c r="A13" s="52" t="s">
        <v>287</v>
      </c>
      <c r="B13" s="100">
        <v>5501</v>
      </c>
      <c r="C13" s="100">
        <v>5512</v>
      </c>
      <c r="D13" s="100" t="s">
        <v>402</v>
      </c>
      <c r="E13" s="61">
        <v>570000</v>
      </c>
      <c r="F13" s="54" t="s">
        <v>460</v>
      </c>
    </row>
    <row r="14" spans="1:6">
      <c r="A14" s="52" t="s">
        <v>287</v>
      </c>
      <c r="B14" s="100">
        <v>5502</v>
      </c>
      <c r="C14" s="100">
        <v>5512</v>
      </c>
      <c r="D14" s="100" t="s">
        <v>400</v>
      </c>
      <c r="E14" s="61">
        <v>20000</v>
      </c>
      <c r="F14" s="54" t="s">
        <v>460</v>
      </c>
    </row>
    <row r="15" spans="1:6">
      <c r="A15" s="52" t="s">
        <v>287</v>
      </c>
      <c r="B15" s="100">
        <v>5503</v>
      </c>
      <c r="C15" s="100">
        <v>5512</v>
      </c>
      <c r="D15" s="100" t="s">
        <v>401</v>
      </c>
      <c r="E15" s="61">
        <v>130000</v>
      </c>
      <c r="F15" s="54" t="s">
        <v>460</v>
      </c>
    </row>
    <row r="16" spans="1:6">
      <c r="A16" s="103"/>
      <c r="B16" s="103"/>
      <c r="C16" s="103"/>
      <c r="D16" s="104"/>
      <c r="E16" s="105"/>
      <c r="F16" s="106"/>
    </row>
    <row r="17" spans="1:6" s="55" customFormat="1">
      <c r="A17" s="52" t="s">
        <v>290</v>
      </c>
      <c r="B17" s="100">
        <v>7101</v>
      </c>
      <c r="C17" s="100">
        <v>2212</v>
      </c>
      <c r="D17" s="107" t="s">
        <v>403</v>
      </c>
      <c r="E17" s="62">
        <v>3150000</v>
      </c>
      <c r="F17" s="80" t="s">
        <v>404</v>
      </c>
    </row>
    <row r="18" spans="1:6">
      <c r="A18" s="52" t="s">
        <v>290</v>
      </c>
      <c r="B18" s="100">
        <v>7103</v>
      </c>
      <c r="C18" s="100">
        <v>2212</v>
      </c>
      <c r="D18" s="100" t="s">
        <v>605</v>
      </c>
      <c r="E18" s="61">
        <v>350000</v>
      </c>
      <c r="F18" s="54" t="s">
        <v>606</v>
      </c>
    </row>
    <row r="19" spans="1:6">
      <c r="A19" s="52" t="s">
        <v>290</v>
      </c>
      <c r="B19" s="100">
        <v>7109</v>
      </c>
      <c r="C19" s="100">
        <v>2212</v>
      </c>
      <c r="D19" s="100" t="s">
        <v>552</v>
      </c>
      <c r="E19" s="61">
        <v>500000</v>
      </c>
      <c r="F19" s="54" t="s">
        <v>462</v>
      </c>
    </row>
    <row r="20" spans="1:6">
      <c r="A20" s="52" t="s">
        <v>290</v>
      </c>
      <c r="B20" s="100">
        <v>7110</v>
      </c>
      <c r="C20" s="100">
        <v>2212</v>
      </c>
      <c r="D20" s="100" t="s">
        <v>360</v>
      </c>
      <c r="E20" s="61">
        <v>400000</v>
      </c>
      <c r="F20" s="54" t="s">
        <v>361</v>
      </c>
    </row>
    <row r="21" spans="1:6">
      <c r="A21" s="52" t="s">
        <v>290</v>
      </c>
      <c r="B21" s="100">
        <v>7111</v>
      </c>
      <c r="C21" s="100">
        <v>2212</v>
      </c>
      <c r="D21" s="100" t="s">
        <v>463</v>
      </c>
      <c r="E21" s="61">
        <v>1380000</v>
      </c>
      <c r="F21" s="80" t="s">
        <v>362</v>
      </c>
    </row>
    <row r="22" spans="1:6" s="126" customFormat="1">
      <c r="A22" s="52" t="s">
        <v>290</v>
      </c>
      <c r="B22" s="100">
        <v>7112</v>
      </c>
      <c r="C22" s="100">
        <v>2212</v>
      </c>
      <c r="D22" s="100" t="s">
        <v>538</v>
      </c>
      <c r="E22" s="61">
        <v>200000</v>
      </c>
      <c r="F22" s="80" t="s">
        <v>539</v>
      </c>
    </row>
    <row r="23" spans="1:6" s="126" customFormat="1">
      <c r="A23" s="52" t="s">
        <v>290</v>
      </c>
      <c r="B23" s="100">
        <v>7113</v>
      </c>
      <c r="C23" s="100">
        <v>2212</v>
      </c>
      <c r="D23" s="100" t="s">
        <v>540</v>
      </c>
      <c r="E23" s="61">
        <v>700000</v>
      </c>
      <c r="F23" s="80" t="s">
        <v>541</v>
      </c>
    </row>
    <row r="24" spans="1:6">
      <c r="A24" s="52" t="s">
        <v>290</v>
      </c>
      <c r="B24" s="100"/>
      <c r="C24" s="100">
        <v>2212</v>
      </c>
      <c r="D24" s="81" t="s">
        <v>464</v>
      </c>
      <c r="E24" s="61">
        <v>1200000</v>
      </c>
      <c r="F24" s="54" t="s">
        <v>465</v>
      </c>
    </row>
    <row r="25" spans="1:6">
      <c r="A25" s="103"/>
      <c r="B25" s="103"/>
      <c r="C25" s="103"/>
      <c r="D25" s="104"/>
      <c r="E25" s="105"/>
      <c r="F25" s="106"/>
    </row>
    <row r="26" spans="1:6">
      <c r="A26" s="52" t="s">
        <v>290</v>
      </c>
      <c r="B26" s="100">
        <v>7107</v>
      </c>
      <c r="C26" s="100">
        <v>2219</v>
      </c>
      <c r="D26" s="100" t="s">
        <v>363</v>
      </c>
      <c r="E26" s="61">
        <v>5650000</v>
      </c>
      <c r="F26" s="54" t="s">
        <v>542</v>
      </c>
    </row>
    <row r="27" spans="1:6" s="116" customFormat="1">
      <c r="A27" s="52" t="s">
        <v>290</v>
      </c>
      <c r="B27" s="100">
        <v>7114</v>
      </c>
      <c r="C27" s="100">
        <v>2219</v>
      </c>
      <c r="D27" s="100" t="s">
        <v>466</v>
      </c>
      <c r="E27" s="61">
        <v>1200000</v>
      </c>
      <c r="F27" s="54" t="s">
        <v>467</v>
      </c>
    </row>
    <row r="28" spans="1:6" s="116" customFormat="1">
      <c r="A28" s="52" t="s">
        <v>290</v>
      </c>
      <c r="B28" s="100"/>
      <c r="C28" s="100">
        <v>2219</v>
      </c>
      <c r="D28" s="125" t="s">
        <v>535</v>
      </c>
      <c r="E28" s="61">
        <v>550000</v>
      </c>
      <c r="F28" s="54" t="s">
        <v>607</v>
      </c>
    </row>
    <row r="29" spans="1:6" s="116" customFormat="1">
      <c r="A29" s="103"/>
      <c r="B29" s="103"/>
      <c r="C29" s="103"/>
      <c r="D29" s="104"/>
      <c r="E29" s="105"/>
      <c r="F29" s="106"/>
    </row>
    <row r="30" spans="1:6">
      <c r="A30" s="52" t="s">
        <v>290</v>
      </c>
      <c r="B30" s="100">
        <v>7201</v>
      </c>
      <c r="C30" s="100">
        <v>2310</v>
      </c>
      <c r="D30" s="100" t="s">
        <v>364</v>
      </c>
      <c r="E30" s="62">
        <v>2100000</v>
      </c>
      <c r="F30" s="80" t="s">
        <v>365</v>
      </c>
    </row>
    <row r="31" spans="1:6">
      <c r="A31" s="52" t="s">
        <v>290</v>
      </c>
      <c r="B31" s="100">
        <v>7202</v>
      </c>
      <c r="C31" s="100">
        <v>2310</v>
      </c>
      <c r="D31" s="100" t="s">
        <v>366</v>
      </c>
      <c r="E31" s="62">
        <v>300000</v>
      </c>
      <c r="F31" s="80" t="s">
        <v>367</v>
      </c>
    </row>
    <row r="32" spans="1:6" s="126" customFormat="1">
      <c r="A32" s="52" t="s">
        <v>290</v>
      </c>
      <c r="B32" s="100">
        <v>7206</v>
      </c>
      <c r="C32" s="100">
        <v>2310</v>
      </c>
      <c r="D32" s="100" t="s">
        <v>368</v>
      </c>
      <c r="E32" s="62">
        <v>380000</v>
      </c>
      <c r="F32" s="80" t="s">
        <v>618</v>
      </c>
    </row>
    <row r="33" spans="1:6">
      <c r="A33" s="52" t="s">
        <v>290</v>
      </c>
      <c r="B33" s="100">
        <v>7207</v>
      </c>
      <c r="C33" s="100">
        <v>2310</v>
      </c>
      <c r="D33" s="100" t="s">
        <v>588</v>
      </c>
      <c r="E33" s="62">
        <v>220000</v>
      </c>
      <c r="F33" s="54" t="s">
        <v>587</v>
      </c>
    </row>
    <row r="34" spans="1:6" s="116" customFormat="1">
      <c r="A34" s="52" t="s">
        <v>290</v>
      </c>
      <c r="B34" s="52"/>
      <c r="C34" s="100">
        <v>2310</v>
      </c>
      <c r="D34" s="100" t="s">
        <v>470</v>
      </c>
      <c r="E34" s="62">
        <v>300000</v>
      </c>
      <c r="F34" s="80" t="s">
        <v>471</v>
      </c>
    </row>
    <row r="35" spans="1:6" s="116" customFormat="1">
      <c r="A35" s="103"/>
      <c r="B35" s="103"/>
      <c r="C35" s="103"/>
      <c r="D35" s="104"/>
      <c r="E35" s="105"/>
      <c r="F35" s="106"/>
    </row>
    <row r="36" spans="1:6">
      <c r="A36" s="52" t="s">
        <v>290</v>
      </c>
      <c r="B36" s="100">
        <v>7205</v>
      </c>
      <c r="C36" s="100">
        <v>2321</v>
      </c>
      <c r="D36" s="100" t="s">
        <v>369</v>
      </c>
      <c r="E36" s="62">
        <v>500000</v>
      </c>
      <c r="F36" s="80" t="s">
        <v>370</v>
      </c>
    </row>
    <row r="37" spans="1:6">
      <c r="A37" s="52" t="s">
        <v>290</v>
      </c>
      <c r="B37" s="100">
        <v>7208</v>
      </c>
      <c r="C37" s="100">
        <v>2321</v>
      </c>
      <c r="D37" s="100" t="s">
        <v>371</v>
      </c>
      <c r="E37" s="62">
        <v>500000</v>
      </c>
      <c r="F37" s="80" t="s">
        <v>372</v>
      </c>
    </row>
    <row r="38" spans="1:6" s="116" customFormat="1">
      <c r="A38" s="52" t="s">
        <v>290</v>
      </c>
      <c r="B38" s="100">
        <v>7200</v>
      </c>
      <c r="C38" s="100">
        <v>2321</v>
      </c>
      <c r="D38" s="100" t="s">
        <v>472</v>
      </c>
      <c r="E38" s="62">
        <v>350000</v>
      </c>
      <c r="F38" s="80" t="s">
        <v>473</v>
      </c>
    </row>
    <row r="39" spans="1:6">
      <c r="A39" s="52" t="s">
        <v>290</v>
      </c>
      <c r="B39" s="100">
        <v>7209</v>
      </c>
      <c r="C39" s="100">
        <v>2321</v>
      </c>
      <c r="D39" s="100" t="s">
        <v>373</v>
      </c>
      <c r="E39" s="61">
        <v>100000</v>
      </c>
      <c r="F39" s="54" t="s">
        <v>536</v>
      </c>
    </row>
    <row r="40" spans="1:6" s="126" customFormat="1">
      <c r="A40" s="52" t="s">
        <v>290</v>
      </c>
      <c r="B40" s="100">
        <v>7207</v>
      </c>
      <c r="C40" s="100">
        <v>2321</v>
      </c>
      <c r="D40" s="100" t="s">
        <v>586</v>
      </c>
      <c r="E40" s="61">
        <v>250000</v>
      </c>
      <c r="F40" s="54" t="s">
        <v>587</v>
      </c>
    </row>
    <row r="41" spans="1:6">
      <c r="A41" s="52" t="s">
        <v>290</v>
      </c>
      <c r="B41" s="100">
        <v>7210</v>
      </c>
      <c r="C41" s="100">
        <v>2321</v>
      </c>
      <c r="D41" s="100" t="s">
        <v>374</v>
      </c>
      <c r="E41" s="61">
        <v>900000</v>
      </c>
      <c r="F41" s="54" t="s">
        <v>551</v>
      </c>
    </row>
    <row r="42" spans="1:6" s="116" customFormat="1">
      <c r="A42" s="52" t="s">
        <v>290</v>
      </c>
      <c r="B42" s="100"/>
      <c r="C42" s="100">
        <v>2321</v>
      </c>
      <c r="D42" s="100" t="s">
        <v>470</v>
      </c>
      <c r="E42" s="61">
        <v>650000</v>
      </c>
      <c r="F42" s="80" t="s">
        <v>471</v>
      </c>
    </row>
    <row r="43" spans="1:6" s="116" customFormat="1">
      <c r="A43" s="103"/>
      <c r="B43" s="103"/>
      <c r="C43" s="103"/>
      <c r="D43" s="104"/>
      <c r="E43" s="105"/>
      <c r="F43" s="106"/>
    </row>
    <row r="44" spans="1:6">
      <c r="A44" s="52" t="s">
        <v>290</v>
      </c>
      <c r="B44" s="100">
        <v>7300</v>
      </c>
      <c r="C44" s="100">
        <v>3322</v>
      </c>
      <c r="D44" s="100" t="s">
        <v>376</v>
      </c>
      <c r="E44" s="62">
        <v>120000</v>
      </c>
      <c r="F44" s="80" t="s">
        <v>597</v>
      </c>
    </row>
    <row r="45" spans="1:6" s="116" customFormat="1">
      <c r="A45" s="52" t="s">
        <v>290</v>
      </c>
      <c r="B45" s="100"/>
      <c r="C45" s="100">
        <v>3322</v>
      </c>
      <c r="D45" s="100" t="s">
        <v>474</v>
      </c>
      <c r="E45" s="62">
        <v>80000</v>
      </c>
      <c r="F45" s="80" t="s">
        <v>598</v>
      </c>
    </row>
    <row r="46" spans="1:6" s="116" customFormat="1">
      <c r="A46" s="103"/>
      <c r="B46" s="103"/>
      <c r="C46" s="103"/>
      <c r="D46" s="104"/>
      <c r="E46" s="105"/>
      <c r="F46" s="106"/>
    </row>
    <row r="47" spans="1:6">
      <c r="A47" s="52" t="s">
        <v>290</v>
      </c>
      <c r="B47" s="100">
        <v>7400</v>
      </c>
      <c r="C47" s="100">
        <v>3421</v>
      </c>
      <c r="D47" s="100" t="s">
        <v>377</v>
      </c>
      <c r="E47" s="62">
        <v>1030000</v>
      </c>
      <c r="F47" s="80" t="s">
        <v>617</v>
      </c>
    </row>
    <row r="48" spans="1:6">
      <c r="A48" s="52" t="s">
        <v>290</v>
      </c>
      <c r="B48" s="100">
        <v>7400</v>
      </c>
      <c r="C48" s="100">
        <v>3421</v>
      </c>
      <c r="D48" s="81" t="s">
        <v>477</v>
      </c>
      <c r="E48" s="62">
        <v>210000</v>
      </c>
      <c r="F48" s="80" t="s">
        <v>479</v>
      </c>
    </row>
    <row r="49" spans="1:6" s="116" customFormat="1">
      <c r="A49" s="52" t="s">
        <v>478</v>
      </c>
      <c r="B49" s="100"/>
      <c r="C49" s="100">
        <v>3421</v>
      </c>
      <c r="D49" s="100" t="s">
        <v>378</v>
      </c>
      <c r="E49" s="62">
        <v>460000</v>
      </c>
      <c r="F49" s="80" t="s">
        <v>480</v>
      </c>
    </row>
    <row r="50" spans="1:6" s="116" customFormat="1">
      <c r="A50" s="103"/>
      <c r="B50" s="103"/>
      <c r="C50" s="103"/>
      <c r="D50" s="104"/>
      <c r="E50" s="105"/>
      <c r="F50" s="106"/>
    </row>
    <row r="51" spans="1:6">
      <c r="A51" s="52" t="s">
        <v>537</v>
      </c>
      <c r="B51" s="100">
        <v>7890</v>
      </c>
      <c r="C51" s="100">
        <v>3639</v>
      </c>
      <c r="D51" s="100" t="s">
        <v>452</v>
      </c>
      <c r="E51" s="62">
        <v>1300000</v>
      </c>
      <c r="F51" s="80" t="s">
        <v>453</v>
      </c>
    </row>
    <row r="52" spans="1:6" s="124" customFormat="1">
      <c r="A52" s="52" t="s">
        <v>290</v>
      </c>
      <c r="B52" s="100">
        <v>40</v>
      </c>
      <c r="C52" s="100">
        <v>3639</v>
      </c>
      <c r="D52" s="100" t="s">
        <v>381</v>
      </c>
      <c r="E52" s="62">
        <v>160000</v>
      </c>
      <c r="F52" s="80" t="s">
        <v>547</v>
      </c>
    </row>
    <row r="53" spans="1:6" s="124" customFormat="1">
      <c r="A53" s="52" t="s">
        <v>290</v>
      </c>
      <c r="B53" s="100">
        <v>41</v>
      </c>
      <c r="C53" s="100">
        <v>3639</v>
      </c>
      <c r="D53" s="100" t="s">
        <v>382</v>
      </c>
      <c r="E53" s="62">
        <v>80426000</v>
      </c>
      <c r="F53" s="80" t="s">
        <v>383</v>
      </c>
    </row>
    <row r="54" spans="1:6">
      <c r="A54" s="52" t="s">
        <v>290</v>
      </c>
      <c r="B54" s="100">
        <v>7722</v>
      </c>
      <c r="C54" s="100">
        <v>3639</v>
      </c>
      <c r="D54" s="100" t="s">
        <v>384</v>
      </c>
      <c r="E54" s="62">
        <v>250000</v>
      </c>
      <c r="F54" s="80" t="s">
        <v>483</v>
      </c>
    </row>
    <row r="55" spans="1:6" s="126" customFormat="1">
      <c r="A55" s="52" t="s">
        <v>290</v>
      </c>
      <c r="B55" s="100">
        <v>7722</v>
      </c>
      <c r="C55" s="100">
        <v>3639</v>
      </c>
      <c r="D55" s="100" t="s">
        <v>558</v>
      </c>
      <c r="E55" s="62">
        <v>300000</v>
      </c>
      <c r="F55" s="80" t="s">
        <v>584</v>
      </c>
    </row>
    <row r="56" spans="1:6">
      <c r="A56" s="52" t="s">
        <v>290</v>
      </c>
      <c r="B56" s="100">
        <v>7812</v>
      </c>
      <c r="C56" s="100">
        <v>3639</v>
      </c>
      <c r="D56" s="100" t="s">
        <v>385</v>
      </c>
      <c r="E56" s="62">
        <v>700000</v>
      </c>
      <c r="F56" s="80" t="s">
        <v>386</v>
      </c>
    </row>
    <row r="57" spans="1:6" s="126" customFormat="1">
      <c r="A57" s="52" t="s">
        <v>290</v>
      </c>
      <c r="B57" s="100">
        <v>7720</v>
      </c>
      <c r="C57" s="100">
        <v>3639</v>
      </c>
      <c r="D57" s="100" t="s">
        <v>531</v>
      </c>
      <c r="E57" s="62">
        <v>2581791</v>
      </c>
      <c r="F57" s="80" t="s">
        <v>585</v>
      </c>
    </row>
    <row r="58" spans="1:6" s="146" customFormat="1">
      <c r="A58" s="52" t="s">
        <v>290</v>
      </c>
      <c r="B58" s="100">
        <v>7720</v>
      </c>
      <c r="C58" s="100">
        <v>3639</v>
      </c>
      <c r="D58" s="100" t="s">
        <v>615</v>
      </c>
      <c r="E58" s="62">
        <v>200000</v>
      </c>
      <c r="F58" s="80" t="s">
        <v>614</v>
      </c>
    </row>
    <row r="59" spans="1:6">
      <c r="A59" s="52" t="s">
        <v>290</v>
      </c>
      <c r="B59" s="100">
        <v>7930</v>
      </c>
      <c r="C59" s="100">
        <v>3639</v>
      </c>
      <c r="D59" s="100" t="s">
        <v>389</v>
      </c>
      <c r="E59" s="62">
        <v>1500000</v>
      </c>
      <c r="F59" s="80" t="s">
        <v>485</v>
      </c>
    </row>
    <row r="60" spans="1:6">
      <c r="A60" s="52" t="s">
        <v>290</v>
      </c>
      <c r="B60" s="100">
        <v>7820</v>
      </c>
      <c r="C60" s="100">
        <v>3639</v>
      </c>
      <c r="D60" s="100" t="s">
        <v>387</v>
      </c>
      <c r="E60" s="62">
        <v>400000</v>
      </c>
      <c r="F60" s="80" t="s">
        <v>546</v>
      </c>
    </row>
    <row r="61" spans="1:6">
      <c r="A61" s="52" t="s">
        <v>290</v>
      </c>
      <c r="B61" s="100">
        <v>7820</v>
      </c>
      <c r="C61" s="100">
        <v>3639</v>
      </c>
      <c r="D61" s="100" t="s">
        <v>388</v>
      </c>
      <c r="E61" s="62">
        <v>2000000</v>
      </c>
      <c r="F61" s="80" t="s">
        <v>548</v>
      </c>
    </row>
    <row r="62" spans="1:6" s="126" customFormat="1">
      <c r="A62" s="52" t="s">
        <v>290</v>
      </c>
      <c r="B62" s="144">
        <v>7940</v>
      </c>
      <c r="C62" s="100">
        <v>3639</v>
      </c>
      <c r="D62" s="100" t="s">
        <v>591</v>
      </c>
      <c r="E62" s="62">
        <v>500000</v>
      </c>
      <c r="F62" s="80" t="s">
        <v>592</v>
      </c>
    </row>
    <row r="63" spans="1:6">
      <c r="A63" s="52" t="s">
        <v>290</v>
      </c>
      <c r="B63" s="144">
        <v>7507</v>
      </c>
      <c r="C63" s="100">
        <v>3639</v>
      </c>
      <c r="D63" s="100" t="s">
        <v>426</v>
      </c>
      <c r="E63" s="62">
        <v>70000</v>
      </c>
      <c r="F63" s="80" t="s">
        <v>545</v>
      </c>
    </row>
    <row r="64" spans="1:6" s="126" customFormat="1">
      <c r="A64" s="52" t="s">
        <v>601</v>
      </c>
      <c r="B64" s="144"/>
      <c r="C64" s="100">
        <v>3639</v>
      </c>
      <c r="D64" s="100" t="s">
        <v>543</v>
      </c>
      <c r="E64" s="62">
        <v>100000</v>
      </c>
      <c r="F64" s="80" t="s">
        <v>544</v>
      </c>
    </row>
    <row r="65" spans="1:6" s="126" customFormat="1">
      <c r="A65" s="52" t="s">
        <v>290</v>
      </c>
      <c r="B65" s="144"/>
      <c r="C65" s="100">
        <v>3639</v>
      </c>
      <c r="D65" s="100" t="s">
        <v>556</v>
      </c>
      <c r="E65" s="62">
        <v>100000</v>
      </c>
      <c r="F65" s="80" t="s">
        <v>557</v>
      </c>
    </row>
    <row r="66" spans="1:6" s="165" customFormat="1">
      <c r="A66" s="52" t="s">
        <v>620</v>
      </c>
      <c r="B66" s="144"/>
      <c r="C66" s="100">
        <v>3639</v>
      </c>
      <c r="D66" s="100" t="s">
        <v>619</v>
      </c>
      <c r="E66" s="62">
        <v>300000</v>
      </c>
      <c r="F66" s="80" t="s">
        <v>621</v>
      </c>
    </row>
    <row r="67" spans="1:6" s="126" customFormat="1">
      <c r="A67" s="52" t="s">
        <v>593</v>
      </c>
      <c r="B67" s="144">
        <v>7960</v>
      </c>
      <c r="C67" s="100">
        <v>3639</v>
      </c>
      <c r="D67" s="100" t="s">
        <v>594</v>
      </c>
      <c r="E67" s="62">
        <v>100000</v>
      </c>
      <c r="F67" s="80" t="s">
        <v>595</v>
      </c>
    </row>
    <row r="68" spans="1:6">
      <c r="A68" s="52" t="s">
        <v>290</v>
      </c>
      <c r="B68" s="100">
        <v>7700</v>
      </c>
      <c r="C68" s="100">
        <v>3639</v>
      </c>
      <c r="D68" s="100" t="s">
        <v>406</v>
      </c>
      <c r="E68" s="62">
        <v>30000</v>
      </c>
      <c r="F68" s="80" t="s">
        <v>549</v>
      </c>
    </row>
    <row r="69" spans="1:6">
      <c r="A69" s="52" t="s">
        <v>290</v>
      </c>
      <c r="B69" s="100">
        <v>7710</v>
      </c>
      <c r="C69" s="100">
        <v>3639</v>
      </c>
      <c r="D69" s="100" t="s">
        <v>407</v>
      </c>
      <c r="E69" s="62">
        <v>80000</v>
      </c>
      <c r="F69" s="80" t="s">
        <v>423</v>
      </c>
    </row>
    <row r="70" spans="1:6">
      <c r="A70" s="52" t="s">
        <v>290</v>
      </c>
      <c r="B70" s="100">
        <v>7721</v>
      </c>
      <c r="C70" s="100">
        <v>3639</v>
      </c>
      <c r="D70" s="100" t="s">
        <v>408</v>
      </c>
      <c r="E70" s="62">
        <v>150000</v>
      </c>
      <c r="F70" s="80" t="s">
        <v>550</v>
      </c>
    </row>
    <row r="71" spans="1:6">
      <c r="A71" s="52" t="s">
        <v>290</v>
      </c>
      <c r="B71" s="100">
        <v>7730</v>
      </c>
      <c r="C71" s="100">
        <v>3639</v>
      </c>
      <c r="D71" s="100" t="s">
        <v>409</v>
      </c>
      <c r="E71" s="62">
        <v>20000</v>
      </c>
      <c r="F71" s="80" t="s">
        <v>549</v>
      </c>
    </row>
    <row r="72" spans="1:6" s="57" customFormat="1">
      <c r="A72" s="52" t="s">
        <v>290</v>
      </c>
      <c r="B72" s="100">
        <v>7740</v>
      </c>
      <c r="C72" s="100">
        <v>3639</v>
      </c>
      <c r="D72" s="100" t="s">
        <v>411</v>
      </c>
      <c r="E72" s="62">
        <v>400000</v>
      </c>
      <c r="F72" s="80" t="s">
        <v>596</v>
      </c>
    </row>
    <row r="73" spans="1:6">
      <c r="A73" s="52" t="s">
        <v>290</v>
      </c>
      <c r="B73" s="100">
        <v>7760</v>
      </c>
      <c r="C73" s="100">
        <v>3639</v>
      </c>
      <c r="D73" s="100" t="s">
        <v>410</v>
      </c>
      <c r="E73" s="62">
        <v>130000</v>
      </c>
      <c r="F73" s="80" t="s">
        <v>616</v>
      </c>
    </row>
    <row r="74" spans="1:6" s="57" customFormat="1">
      <c r="A74" s="52" t="s">
        <v>290</v>
      </c>
      <c r="B74" s="100">
        <v>7770</v>
      </c>
      <c r="C74" s="100">
        <v>3639</v>
      </c>
      <c r="D74" s="100" t="s">
        <v>405</v>
      </c>
      <c r="E74" s="62">
        <v>200000</v>
      </c>
      <c r="F74" s="80" t="s">
        <v>424</v>
      </c>
    </row>
    <row r="75" spans="1:6" s="57" customFormat="1">
      <c r="A75" s="52" t="s">
        <v>290</v>
      </c>
      <c r="B75" s="100">
        <v>7790</v>
      </c>
      <c r="C75" s="100">
        <v>3639</v>
      </c>
      <c r="D75" s="100" t="s">
        <v>412</v>
      </c>
      <c r="E75" s="62">
        <v>200000</v>
      </c>
      <c r="F75" s="80" t="s">
        <v>424</v>
      </c>
    </row>
    <row r="76" spans="1:6">
      <c r="A76" s="52" t="s">
        <v>290</v>
      </c>
      <c r="B76" s="100">
        <v>7780</v>
      </c>
      <c r="C76" s="100">
        <v>3639</v>
      </c>
      <c r="D76" s="100" t="s">
        <v>413</v>
      </c>
      <c r="E76" s="62">
        <v>50000</v>
      </c>
      <c r="F76" s="80" t="s">
        <v>549</v>
      </c>
    </row>
    <row r="77" spans="1:6" s="57" customFormat="1">
      <c r="A77" s="52" t="s">
        <v>290</v>
      </c>
      <c r="B77" s="100">
        <v>7810</v>
      </c>
      <c r="C77" s="100">
        <v>3639</v>
      </c>
      <c r="D77" s="100" t="s">
        <v>553</v>
      </c>
      <c r="E77" s="61">
        <v>35000</v>
      </c>
      <c r="F77" s="80" t="s">
        <v>549</v>
      </c>
    </row>
    <row r="78" spans="1:6" s="126" customFormat="1">
      <c r="A78" s="52" t="s">
        <v>290</v>
      </c>
      <c r="B78" s="100">
        <v>7800</v>
      </c>
      <c r="C78" s="100">
        <v>3639</v>
      </c>
      <c r="D78" s="100" t="s">
        <v>554</v>
      </c>
      <c r="E78" s="61">
        <v>35000</v>
      </c>
      <c r="F78" s="80" t="s">
        <v>549</v>
      </c>
    </row>
    <row r="79" spans="1:6" s="57" customFormat="1">
      <c r="A79" s="52" t="s">
        <v>290</v>
      </c>
      <c r="B79" s="100">
        <v>7811</v>
      </c>
      <c r="C79" s="100">
        <v>3639</v>
      </c>
      <c r="D79" s="100" t="s">
        <v>425</v>
      </c>
      <c r="E79" s="61">
        <v>25000</v>
      </c>
      <c r="F79" s="80" t="s">
        <v>549</v>
      </c>
    </row>
    <row r="80" spans="1:6">
      <c r="A80" s="52" t="s">
        <v>290</v>
      </c>
      <c r="B80" s="100">
        <v>7820</v>
      </c>
      <c r="C80" s="100">
        <v>3639</v>
      </c>
      <c r="D80" s="100" t="s">
        <v>414</v>
      </c>
      <c r="E80" s="62">
        <v>50000</v>
      </c>
      <c r="F80" s="80" t="s">
        <v>549</v>
      </c>
    </row>
    <row r="81" spans="1:6" s="57" customFormat="1">
      <c r="A81" s="52" t="s">
        <v>290</v>
      </c>
      <c r="B81" s="100">
        <v>7910</v>
      </c>
      <c r="C81" s="100">
        <v>3639</v>
      </c>
      <c r="D81" s="100" t="s">
        <v>415</v>
      </c>
      <c r="E81" s="62">
        <v>100000</v>
      </c>
      <c r="F81" s="80" t="s">
        <v>549</v>
      </c>
    </row>
    <row r="82" spans="1:6" s="57" customFormat="1">
      <c r="A82" s="52" t="s">
        <v>290</v>
      </c>
      <c r="B82" s="100">
        <v>7870</v>
      </c>
      <c r="C82" s="100">
        <v>3639</v>
      </c>
      <c r="D82" s="100" t="s">
        <v>416</v>
      </c>
      <c r="E82" s="62">
        <v>100000</v>
      </c>
      <c r="F82" s="80" t="s">
        <v>549</v>
      </c>
    </row>
    <row r="83" spans="1:6">
      <c r="A83" s="52" t="s">
        <v>290</v>
      </c>
      <c r="B83" s="100">
        <v>7840</v>
      </c>
      <c r="C83" s="100">
        <v>3639</v>
      </c>
      <c r="D83" s="100" t="s">
        <v>417</v>
      </c>
      <c r="E83" s="61">
        <v>30000</v>
      </c>
      <c r="F83" s="80" t="s">
        <v>549</v>
      </c>
    </row>
    <row r="84" spans="1:6" s="57" customFormat="1">
      <c r="A84" s="52" t="s">
        <v>290</v>
      </c>
      <c r="B84" s="100">
        <v>7860</v>
      </c>
      <c r="C84" s="100">
        <v>3639</v>
      </c>
      <c r="D84" s="100" t="s">
        <v>418</v>
      </c>
      <c r="E84" s="61">
        <v>20000</v>
      </c>
      <c r="F84" s="80" t="s">
        <v>549</v>
      </c>
    </row>
    <row r="85" spans="1:6" s="57" customFormat="1">
      <c r="A85" s="52" t="s">
        <v>290</v>
      </c>
      <c r="B85" s="100">
        <v>7890</v>
      </c>
      <c r="C85" s="100">
        <v>3639</v>
      </c>
      <c r="D85" s="100" t="s">
        <v>419</v>
      </c>
      <c r="E85" s="61">
        <v>30000</v>
      </c>
      <c r="F85" s="80" t="s">
        <v>549</v>
      </c>
    </row>
    <row r="86" spans="1:6" s="57" customFormat="1">
      <c r="A86" s="52" t="s">
        <v>290</v>
      </c>
      <c r="B86" s="100">
        <v>7891</v>
      </c>
      <c r="C86" s="100">
        <v>3639</v>
      </c>
      <c r="D86" s="100" t="s">
        <v>420</v>
      </c>
      <c r="E86" s="61">
        <v>20000</v>
      </c>
      <c r="F86" s="80" t="s">
        <v>549</v>
      </c>
    </row>
    <row r="87" spans="1:6" s="57" customFormat="1">
      <c r="A87" s="52" t="s">
        <v>290</v>
      </c>
      <c r="B87" s="100">
        <v>7900</v>
      </c>
      <c r="C87" s="100">
        <v>3639</v>
      </c>
      <c r="D87" s="100" t="s">
        <v>421</v>
      </c>
      <c r="E87" s="61">
        <v>50000</v>
      </c>
      <c r="F87" s="80" t="s">
        <v>549</v>
      </c>
    </row>
    <row r="88" spans="1:6" s="143" customFormat="1">
      <c r="A88" s="52" t="s">
        <v>290</v>
      </c>
      <c r="B88" s="100">
        <v>7607</v>
      </c>
      <c r="C88" s="100">
        <v>3639</v>
      </c>
      <c r="D88" s="100" t="s">
        <v>602</v>
      </c>
      <c r="E88" s="61">
        <v>50000</v>
      </c>
      <c r="F88" s="80" t="s">
        <v>549</v>
      </c>
    </row>
    <row r="89" spans="1:6" s="57" customFormat="1">
      <c r="A89" s="52" t="s">
        <v>290</v>
      </c>
      <c r="B89" s="100">
        <v>7940</v>
      </c>
      <c r="C89" s="100">
        <v>3639</v>
      </c>
      <c r="D89" s="100" t="s">
        <v>422</v>
      </c>
      <c r="E89" s="61">
        <v>300000</v>
      </c>
      <c r="F89" s="80" t="s">
        <v>590</v>
      </c>
    </row>
    <row r="90" spans="1:6" s="126" customFormat="1">
      <c r="A90" s="52" t="s">
        <v>290</v>
      </c>
      <c r="B90" s="100">
        <v>7950</v>
      </c>
      <c r="C90" s="100">
        <v>3639</v>
      </c>
      <c r="D90" s="100" t="s">
        <v>555</v>
      </c>
      <c r="E90" s="61">
        <v>30000</v>
      </c>
      <c r="F90" s="80" t="s">
        <v>549</v>
      </c>
    </row>
    <row r="91" spans="1:6" s="57" customFormat="1">
      <c r="A91" s="52" t="s">
        <v>290</v>
      </c>
      <c r="B91" s="100"/>
      <c r="C91" s="100">
        <v>3639</v>
      </c>
      <c r="D91" s="100" t="s">
        <v>484</v>
      </c>
      <c r="E91" s="61">
        <v>300000</v>
      </c>
      <c r="F91" s="80" t="s">
        <v>549</v>
      </c>
    </row>
    <row r="92" spans="1:6" s="124" customFormat="1">
      <c r="A92" s="52" t="s">
        <v>290</v>
      </c>
      <c r="B92" s="100"/>
      <c r="C92" s="100">
        <v>3639</v>
      </c>
      <c r="D92" s="100" t="s">
        <v>502</v>
      </c>
      <c r="E92" s="61">
        <v>250000</v>
      </c>
      <c r="F92" s="80" t="s">
        <v>514</v>
      </c>
    </row>
    <row r="93" spans="1:6" s="124" customFormat="1">
      <c r="A93" s="52" t="s">
        <v>290</v>
      </c>
      <c r="B93" s="100"/>
      <c r="C93" s="100">
        <v>3639</v>
      </c>
      <c r="D93" s="81" t="s">
        <v>503</v>
      </c>
      <c r="E93" s="61">
        <v>400000</v>
      </c>
      <c r="F93" s="80" t="s">
        <v>515</v>
      </c>
    </row>
    <row r="94" spans="1:6" s="124" customFormat="1">
      <c r="A94" s="52" t="s">
        <v>582</v>
      </c>
      <c r="B94" s="52"/>
      <c r="C94" s="100">
        <v>3639</v>
      </c>
      <c r="D94" s="100" t="s">
        <v>504</v>
      </c>
      <c r="E94" s="61">
        <v>150000</v>
      </c>
      <c r="F94" s="80" t="s">
        <v>613</v>
      </c>
    </row>
    <row r="95" spans="1:6" s="124" customFormat="1">
      <c r="A95" s="52" t="s">
        <v>290</v>
      </c>
      <c r="B95" s="52"/>
      <c r="C95" s="100">
        <v>3639</v>
      </c>
      <c r="D95" s="100" t="s">
        <v>506</v>
      </c>
      <c r="E95" s="61">
        <v>370000</v>
      </c>
      <c r="F95" s="80" t="s">
        <v>534</v>
      </c>
    </row>
    <row r="96" spans="1:6" s="124" customFormat="1">
      <c r="A96" s="52" t="s">
        <v>290</v>
      </c>
      <c r="B96" s="52"/>
      <c r="C96" s="100">
        <v>3639</v>
      </c>
      <c r="D96" s="100" t="s">
        <v>505</v>
      </c>
      <c r="E96" s="61">
        <v>78000</v>
      </c>
      <c r="F96" s="80" t="s">
        <v>516</v>
      </c>
    </row>
    <row r="97" spans="1:6" s="124" customFormat="1">
      <c r="A97" s="52" t="s">
        <v>290</v>
      </c>
      <c r="B97" s="52"/>
      <c r="C97" s="100">
        <v>3639</v>
      </c>
      <c r="D97" s="100" t="s">
        <v>508</v>
      </c>
      <c r="E97" s="61">
        <v>45000</v>
      </c>
      <c r="F97" s="80" t="s">
        <v>509</v>
      </c>
    </row>
    <row r="98" spans="1:6" s="57" customFormat="1">
      <c r="A98" s="52" t="s">
        <v>290</v>
      </c>
      <c r="B98" s="52"/>
      <c r="C98" s="100">
        <v>3639</v>
      </c>
      <c r="D98" s="100" t="s">
        <v>501</v>
      </c>
      <c r="E98" s="61">
        <v>1000000</v>
      </c>
      <c r="F98" s="80" t="s">
        <v>511</v>
      </c>
    </row>
    <row r="99" spans="1:6" s="124" customFormat="1">
      <c r="A99" s="52" t="s">
        <v>290</v>
      </c>
      <c r="B99" s="52"/>
      <c r="C99" s="100">
        <v>3639</v>
      </c>
      <c r="D99" s="100" t="s">
        <v>525</v>
      </c>
      <c r="E99" s="61">
        <v>4726050</v>
      </c>
      <c r="F99" s="80" t="s">
        <v>526</v>
      </c>
    </row>
    <row r="100" spans="1:6" s="124" customFormat="1">
      <c r="A100" s="52" t="s">
        <v>290</v>
      </c>
      <c r="B100" s="52"/>
      <c r="C100" s="100">
        <v>3639</v>
      </c>
      <c r="D100" s="100" t="s">
        <v>512</v>
      </c>
      <c r="E100" s="61">
        <v>300000</v>
      </c>
      <c r="F100" s="80" t="s">
        <v>513</v>
      </c>
    </row>
    <row r="101" spans="1:6">
      <c r="A101" s="52" t="s">
        <v>290</v>
      </c>
      <c r="B101" s="52"/>
      <c r="C101" s="100">
        <v>3639</v>
      </c>
      <c r="D101" s="81" t="s">
        <v>507</v>
      </c>
      <c r="E101" s="61">
        <v>100000</v>
      </c>
      <c r="F101" s="54" t="s">
        <v>510</v>
      </c>
    </row>
    <row r="102" spans="1:6" s="124" customFormat="1">
      <c r="A102" s="103"/>
      <c r="B102" s="103"/>
      <c r="C102" s="103"/>
      <c r="D102" s="104"/>
      <c r="E102" s="105"/>
      <c r="F102" s="106"/>
    </row>
    <row r="103" spans="1:6" s="124" customFormat="1">
      <c r="A103" s="52" t="s">
        <v>287</v>
      </c>
      <c r="B103" s="100"/>
      <c r="C103" s="100">
        <v>5311</v>
      </c>
      <c r="D103" s="100" t="s">
        <v>494</v>
      </c>
      <c r="E103" s="62">
        <v>3200000</v>
      </c>
      <c r="F103" s="80" t="s">
        <v>532</v>
      </c>
    </row>
    <row r="104" spans="1:6" s="124" customFormat="1">
      <c r="A104" s="52" t="s">
        <v>288</v>
      </c>
      <c r="B104" s="100"/>
      <c r="C104" s="100">
        <v>5311</v>
      </c>
      <c r="D104" s="100" t="s">
        <v>486</v>
      </c>
      <c r="E104" s="62">
        <v>30000</v>
      </c>
      <c r="F104" s="80"/>
    </row>
    <row r="105" spans="1:6" s="124" customFormat="1">
      <c r="A105" s="52" t="s">
        <v>288</v>
      </c>
      <c r="B105" s="100"/>
      <c r="C105" s="100">
        <v>5311</v>
      </c>
      <c r="D105" s="100" t="s">
        <v>487</v>
      </c>
      <c r="E105" s="62">
        <v>20000</v>
      </c>
      <c r="F105" s="80"/>
    </row>
    <row r="106" spans="1:6" s="124" customFormat="1">
      <c r="A106" s="52" t="s">
        <v>288</v>
      </c>
      <c r="B106" s="100"/>
      <c r="C106" s="100">
        <v>5311</v>
      </c>
      <c r="D106" s="100" t="s">
        <v>488</v>
      </c>
      <c r="E106" s="62">
        <v>80000</v>
      </c>
      <c r="F106" s="80"/>
    </row>
    <row r="107" spans="1:6" s="124" customFormat="1">
      <c r="A107" s="52" t="s">
        <v>288</v>
      </c>
      <c r="B107" s="100"/>
      <c r="C107" s="100">
        <v>5311</v>
      </c>
      <c r="D107" s="100" t="s">
        <v>489</v>
      </c>
      <c r="E107" s="62">
        <v>60000</v>
      </c>
      <c r="F107" s="80"/>
    </row>
    <row r="108" spans="1:6" s="124" customFormat="1">
      <c r="A108" s="52" t="s">
        <v>288</v>
      </c>
      <c r="B108" s="100"/>
      <c r="C108" s="100">
        <v>5311</v>
      </c>
      <c r="D108" s="81" t="s">
        <v>490</v>
      </c>
      <c r="E108" s="62">
        <v>70000</v>
      </c>
      <c r="F108" s="80"/>
    </row>
    <row r="109" spans="1:6" s="124" customFormat="1">
      <c r="A109" s="52" t="s">
        <v>288</v>
      </c>
      <c r="B109" s="100"/>
      <c r="C109" s="100">
        <v>5311</v>
      </c>
      <c r="D109" s="81" t="s">
        <v>491</v>
      </c>
      <c r="E109" s="62">
        <v>35000</v>
      </c>
      <c r="F109" s="80"/>
    </row>
    <row r="110" spans="1:6" s="124" customFormat="1">
      <c r="A110" s="52" t="s">
        <v>287</v>
      </c>
      <c r="B110" s="100"/>
      <c r="C110" s="100">
        <v>5311</v>
      </c>
      <c r="D110" s="81" t="s">
        <v>492</v>
      </c>
      <c r="E110" s="62">
        <v>120000</v>
      </c>
      <c r="F110" s="80" t="s">
        <v>533</v>
      </c>
    </row>
    <row r="111" spans="1:6" s="124" customFormat="1">
      <c r="A111" s="52" t="s">
        <v>288</v>
      </c>
      <c r="B111" s="100"/>
      <c r="C111" s="100">
        <v>5311</v>
      </c>
      <c r="D111" s="100" t="s">
        <v>493</v>
      </c>
      <c r="E111" s="62">
        <v>370000</v>
      </c>
      <c r="F111" s="80" t="s">
        <v>623</v>
      </c>
    </row>
    <row r="112" spans="1:6" s="124" customFormat="1">
      <c r="A112" s="103"/>
      <c r="B112" s="103"/>
      <c r="C112" s="103"/>
      <c r="D112" s="104"/>
      <c r="E112" s="105"/>
      <c r="F112" s="106"/>
    </row>
    <row r="113" spans="1:6" s="124" customFormat="1">
      <c r="A113" s="52" t="s">
        <v>287</v>
      </c>
      <c r="B113" s="100"/>
      <c r="C113" s="100">
        <v>6171</v>
      </c>
      <c r="D113" s="81" t="s">
        <v>560</v>
      </c>
      <c r="E113" s="62">
        <v>10550408</v>
      </c>
      <c r="F113" s="80"/>
    </row>
    <row r="114" spans="1:6" s="124" customFormat="1">
      <c r="A114" s="52" t="s">
        <v>355</v>
      </c>
      <c r="B114" s="100"/>
      <c r="C114" s="100">
        <v>6171</v>
      </c>
      <c r="D114" s="81" t="s">
        <v>561</v>
      </c>
      <c r="E114" s="62">
        <v>600000</v>
      </c>
      <c r="F114" s="80"/>
    </row>
    <row r="115" spans="1:6" s="126" customFormat="1">
      <c r="A115" s="52" t="s">
        <v>287</v>
      </c>
      <c r="B115" s="100"/>
      <c r="C115" s="100">
        <v>6171</v>
      </c>
      <c r="D115" s="81" t="s">
        <v>562</v>
      </c>
      <c r="E115" s="62">
        <v>2640000</v>
      </c>
      <c r="F115" s="80"/>
    </row>
    <row r="116" spans="1:6" s="126" customFormat="1">
      <c r="A116" s="52" t="s">
        <v>287</v>
      </c>
      <c r="B116" s="100"/>
      <c r="C116" s="100">
        <v>6171</v>
      </c>
      <c r="D116" s="81" t="s">
        <v>563</v>
      </c>
      <c r="E116" s="62">
        <v>950000</v>
      </c>
      <c r="F116" s="80"/>
    </row>
    <row r="117" spans="1:6" s="126" customFormat="1">
      <c r="A117" s="52" t="s">
        <v>287</v>
      </c>
      <c r="B117" s="100"/>
      <c r="C117" s="100">
        <v>6171</v>
      </c>
      <c r="D117" s="81" t="s">
        <v>564</v>
      </c>
      <c r="E117" s="62">
        <v>80000</v>
      </c>
      <c r="F117" s="80"/>
    </row>
    <row r="118" spans="1:6" s="126" customFormat="1">
      <c r="A118" s="52" t="s">
        <v>287</v>
      </c>
      <c r="B118" s="100"/>
      <c r="C118" s="100">
        <v>6171</v>
      </c>
      <c r="D118" s="81" t="s">
        <v>565</v>
      </c>
      <c r="E118" s="62">
        <v>6000</v>
      </c>
      <c r="F118" s="80"/>
    </row>
    <row r="119" spans="1:6" s="126" customFormat="1">
      <c r="A119" s="52" t="s">
        <v>355</v>
      </c>
      <c r="B119" s="100"/>
      <c r="C119" s="100">
        <v>6171</v>
      </c>
      <c r="D119" s="81" t="s">
        <v>495</v>
      </c>
      <c r="E119" s="62">
        <v>20000</v>
      </c>
      <c r="F119" s="80"/>
    </row>
    <row r="120" spans="1:6" s="126" customFormat="1">
      <c r="A120" s="52" t="s">
        <v>355</v>
      </c>
      <c r="B120" s="100"/>
      <c r="C120" s="100">
        <v>6171</v>
      </c>
      <c r="D120" s="81" t="s">
        <v>566</v>
      </c>
      <c r="E120" s="62">
        <v>1000</v>
      </c>
      <c r="F120" s="80"/>
    </row>
    <row r="121" spans="1:6" s="126" customFormat="1">
      <c r="A121" s="52" t="s">
        <v>355</v>
      </c>
      <c r="B121" s="100"/>
      <c r="C121" s="100">
        <v>6171</v>
      </c>
      <c r="D121" s="81" t="s">
        <v>567</v>
      </c>
      <c r="E121" s="62">
        <v>3000</v>
      </c>
      <c r="F121" s="80"/>
    </row>
    <row r="122" spans="1:6" s="126" customFormat="1">
      <c r="A122" s="52" t="s">
        <v>355</v>
      </c>
      <c r="B122" s="100"/>
      <c r="C122" s="100">
        <v>6171</v>
      </c>
      <c r="D122" s="81" t="s">
        <v>568</v>
      </c>
      <c r="E122" s="62">
        <v>10000</v>
      </c>
      <c r="F122" s="80"/>
    </row>
    <row r="123" spans="1:6" s="126" customFormat="1">
      <c r="A123" s="52" t="s">
        <v>355</v>
      </c>
      <c r="B123" s="100"/>
      <c r="C123" s="100">
        <v>6171</v>
      </c>
      <c r="D123" s="81" t="s">
        <v>487</v>
      </c>
      <c r="E123" s="62">
        <v>150000</v>
      </c>
      <c r="F123" s="80"/>
    </row>
    <row r="124" spans="1:6" s="126" customFormat="1">
      <c r="A124" s="52" t="s">
        <v>289</v>
      </c>
      <c r="B124" s="100"/>
      <c r="C124" s="100">
        <v>6171</v>
      </c>
      <c r="D124" s="81" t="s">
        <v>496</v>
      </c>
      <c r="E124" s="62">
        <v>250000</v>
      </c>
      <c r="F124" s="80"/>
    </row>
    <row r="125" spans="1:6" s="126" customFormat="1">
      <c r="A125" s="52" t="s">
        <v>290</v>
      </c>
      <c r="B125" s="100"/>
      <c r="C125" s="100">
        <v>6171</v>
      </c>
      <c r="D125" s="81" t="s">
        <v>569</v>
      </c>
      <c r="E125" s="62">
        <v>25000</v>
      </c>
      <c r="F125" s="80"/>
    </row>
    <row r="126" spans="1:6" s="126" customFormat="1">
      <c r="A126" s="52" t="s">
        <v>290</v>
      </c>
      <c r="B126" s="100"/>
      <c r="C126" s="100">
        <v>6171</v>
      </c>
      <c r="D126" s="81" t="s">
        <v>570</v>
      </c>
      <c r="E126" s="62">
        <v>230000</v>
      </c>
      <c r="F126" s="80"/>
    </row>
    <row r="127" spans="1:6" s="126" customFormat="1">
      <c r="A127" s="52" t="s">
        <v>290</v>
      </c>
      <c r="B127" s="100"/>
      <c r="C127" s="100">
        <v>6171</v>
      </c>
      <c r="D127" s="81" t="s">
        <v>571</v>
      </c>
      <c r="E127" s="62">
        <v>160000</v>
      </c>
      <c r="F127" s="80"/>
    </row>
    <row r="128" spans="1:6" s="126" customFormat="1">
      <c r="A128" s="52" t="s">
        <v>290</v>
      </c>
      <c r="B128" s="100"/>
      <c r="C128" s="100">
        <v>6171</v>
      </c>
      <c r="D128" s="81" t="s">
        <v>489</v>
      </c>
      <c r="E128" s="62">
        <v>100000</v>
      </c>
      <c r="F128" s="80"/>
    </row>
    <row r="129" spans="1:14" s="126" customFormat="1">
      <c r="A129" s="52" t="s">
        <v>355</v>
      </c>
      <c r="B129" s="100"/>
      <c r="C129" s="100">
        <v>6171</v>
      </c>
      <c r="D129" s="81" t="s">
        <v>572</v>
      </c>
      <c r="E129" s="62">
        <v>300000</v>
      </c>
      <c r="F129" s="80"/>
    </row>
    <row r="130" spans="1:14" s="126" customFormat="1">
      <c r="A130" s="52" t="s">
        <v>355</v>
      </c>
      <c r="B130" s="100"/>
      <c r="C130" s="100">
        <v>6171</v>
      </c>
      <c r="D130" s="81" t="s">
        <v>573</v>
      </c>
      <c r="E130" s="62">
        <v>360000</v>
      </c>
      <c r="F130" s="80"/>
    </row>
    <row r="131" spans="1:14" s="126" customFormat="1">
      <c r="A131" s="52" t="s">
        <v>289</v>
      </c>
      <c r="B131" s="100"/>
      <c r="C131" s="100">
        <v>6171</v>
      </c>
      <c r="D131" s="81" t="s">
        <v>505</v>
      </c>
      <c r="E131" s="62">
        <v>450000</v>
      </c>
      <c r="F131" s="80"/>
    </row>
    <row r="132" spans="1:14" s="126" customFormat="1">
      <c r="A132" s="52" t="s">
        <v>355</v>
      </c>
      <c r="B132" s="100"/>
      <c r="C132" s="100">
        <v>6171</v>
      </c>
      <c r="D132" s="81" t="s">
        <v>574</v>
      </c>
      <c r="E132" s="62">
        <v>50000</v>
      </c>
      <c r="F132" s="80"/>
    </row>
    <row r="133" spans="1:14" s="126" customFormat="1">
      <c r="A133" s="52" t="s">
        <v>355</v>
      </c>
      <c r="B133" s="100"/>
      <c r="C133" s="100">
        <v>6171</v>
      </c>
      <c r="D133" s="81" t="s">
        <v>497</v>
      </c>
      <c r="E133" s="62">
        <v>400000</v>
      </c>
      <c r="F133" s="80"/>
    </row>
    <row r="134" spans="1:14" s="126" customFormat="1">
      <c r="A134" s="52" t="s">
        <v>289</v>
      </c>
      <c r="B134" s="100"/>
      <c r="C134" s="100">
        <v>6171</v>
      </c>
      <c r="D134" s="81" t="s">
        <v>575</v>
      </c>
      <c r="E134" s="62">
        <v>650000</v>
      </c>
      <c r="F134" s="80"/>
    </row>
    <row r="135" spans="1:14" s="126" customFormat="1">
      <c r="A135" s="52" t="s">
        <v>583</v>
      </c>
      <c r="B135" s="100"/>
      <c r="C135" s="100">
        <v>6171</v>
      </c>
      <c r="D135" s="81" t="s">
        <v>576</v>
      </c>
      <c r="E135" s="62">
        <v>1150000</v>
      </c>
      <c r="F135" s="80"/>
    </row>
    <row r="136" spans="1:14" s="126" customFormat="1">
      <c r="A136" s="52" t="s">
        <v>290</v>
      </c>
      <c r="B136" s="100"/>
      <c r="C136" s="100">
        <v>6171</v>
      </c>
      <c r="D136" s="81" t="s">
        <v>577</v>
      </c>
      <c r="E136" s="62">
        <v>90000</v>
      </c>
      <c r="F136" s="80"/>
    </row>
    <row r="137" spans="1:14" s="126" customFormat="1">
      <c r="A137" s="52" t="s">
        <v>289</v>
      </c>
      <c r="B137" s="100"/>
      <c r="C137" s="100">
        <v>6171</v>
      </c>
      <c r="D137" s="81" t="s">
        <v>498</v>
      </c>
      <c r="E137" s="62">
        <v>30000</v>
      </c>
      <c r="F137" s="80"/>
    </row>
    <row r="138" spans="1:14" s="126" customFormat="1">
      <c r="A138" s="52" t="s">
        <v>355</v>
      </c>
      <c r="B138" s="100"/>
      <c r="C138" s="100">
        <v>6171</v>
      </c>
      <c r="D138" s="81" t="s">
        <v>499</v>
      </c>
      <c r="E138" s="62">
        <v>20000</v>
      </c>
      <c r="F138" s="80"/>
    </row>
    <row r="139" spans="1:14" s="126" customFormat="1">
      <c r="A139" s="52" t="s">
        <v>355</v>
      </c>
      <c r="B139" s="100"/>
      <c r="C139" s="100">
        <v>6171</v>
      </c>
      <c r="D139" s="81" t="s">
        <v>578</v>
      </c>
      <c r="E139" s="62">
        <v>1000</v>
      </c>
      <c r="F139" s="80"/>
    </row>
    <row r="140" spans="1:14" s="126" customFormat="1">
      <c r="A140" s="52" t="s">
        <v>287</v>
      </c>
      <c r="B140" s="100"/>
      <c r="C140" s="100">
        <v>6171</v>
      </c>
      <c r="D140" s="81" t="s">
        <v>579</v>
      </c>
      <c r="E140" s="62">
        <v>12000</v>
      </c>
      <c r="F140" s="80"/>
    </row>
    <row r="141" spans="1:14" s="126" customFormat="1">
      <c r="A141" s="52" t="s">
        <v>287</v>
      </c>
      <c r="B141" s="100"/>
      <c r="C141" s="100">
        <v>6171</v>
      </c>
      <c r="D141" s="81" t="s">
        <v>500</v>
      </c>
      <c r="E141" s="62">
        <v>5000</v>
      </c>
      <c r="F141" s="80"/>
    </row>
    <row r="142" spans="1:14" s="126" customFormat="1">
      <c r="A142" s="52" t="s">
        <v>287</v>
      </c>
      <c r="B142" s="100"/>
      <c r="C142" s="100">
        <v>6171</v>
      </c>
      <c r="D142" s="81" t="s">
        <v>580</v>
      </c>
      <c r="E142" s="62">
        <v>30000</v>
      </c>
      <c r="F142" s="80"/>
    </row>
    <row r="143" spans="1:14" s="126" customFormat="1">
      <c r="A143" s="52" t="s">
        <v>287</v>
      </c>
      <c r="B143" s="100"/>
      <c r="C143" s="100">
        <v>6171</v>
      </c>
      <c r="D143" s="81" t="s">
        <v>581</v>
      </c>
      <c r="E143" s="62">
        <v>100000</v>
      </c>
      <c r="F143" s="80"/>
    </row>
    <row r="144" spans="1:14" s="46" customFormat="1">
      <c r="A144" s="50"/>
      <c r="B144" s="50"/>
      <c r="C144" s="50"/>
      <c r="D144" s="50"/>
      <c r="E144" s="47"/>
      <c r="G144" s="56"/>
      <c r="H144" s="56"/>
      <c r="I144" s="56"/>
      <c r="J144" s="56"/>
      <c r="K144" s="56"/>
      <c r="L144" s="56"/>
      <c r="M144" s="56"/>
      <c r="N144" s="56"/>
    </row>
  </sheetData>
  <sheetProtection password="D6E4" sheet="1" objects="1" scenarios="1"/>
  <mergeCells count="1">
    <mergeCell ref="D4:F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N23"/>
  <sheetViews>
    <sheetView zoomScale="120" zoomScaleNormal="120" workbookViewId="0">
      <selection activeCell="E12" sqref="E12"/>
    </sheetView>
  </sheetViews>
  <sheetFormatPr defaultRowHeight="12.75"/>
  <cols>
    <col min="1" max="1" width="5" style="6" customWidth="1"/>
    <col min="2" max="2" width="26.7109375" style="7" customWidth="1"/>
    <col min="3" max="3" width="21.42578125" style="6" customWidth="1"/>
    <col min="4" max="4" width="17" style="7" customWidth="1"/>
    <col min="5" max="5" width="26.140625" style="7" customWidth="1"/>
    <col min="6" max="6" width="16.140625" style="7" customWidth="1"/>
    <col min="7" max="7" width="18.140625" style="7" customWidth="1"/>
    <col min="8" max="8" width="36.5703125" style="6" customWidth="1"/>
    <col min="9" max="13" width="9.140625" style="6"/>
    <col min="14" max="16384" width="9.140625" style="5"/>
  </cols>
  <sheetData>
    <row r="2" spans="1:14" s="45" customFormat="1" ht="20.25" customHeight="1">
      <c r="A2" s="44"/>
      <c r="B2" s="111" t="s">
        <v>434</v>
      </c>
      <c r="C2" s="111"/>
      <c r="D2" s="111"/>
      <c r="E2" s="111"/>
      <c r="F2" s="168"/>
      <c r="G2" s="169"/>
      <c r="H2" s="169"/>
      <c r="I2" s="169"/>
      <c r="J2" s="169"/>
      <c r="K2" s="169"/>
      <c r="L2" s="169"/>
      <c r="M2" s="169"/>
      <c r="N2" s="169"/>
    </row>
    <row r="4" spans="1:14" s="119" customFormat="1">
      <c r="A4" s="117"/>
      <c r="B4" s="117" t="s">
        <v>223</v>
      </c>
      <c r="C4" s="117" t="s">
        <v>224</v>
      </c>
      <c r="D4" s="117" t="s">
        <v>225</v>
      </c>
      <c r="E4" s="117" t="s">
        <v>226</v>
      </c>
      <c r="F4" s="117" t="s">
        <v>435</v>
      </c>
      <c r="G4" s="117" t="s">
        <v>436</v>
      </c>
      <c r="H4" s="117"/>
      <c r="I4" s="118"/>
      <c r="J4" s="118"/>
      <c r="K4" s="118"/>
      <c r="L4" s="118"/>
      <c r="M4" s="118"/>
    </row>
    <row r="5" spans="1:14">
      <c r="A5" s="60">
        <v>1</v>
      </c>
      <c r="B5" s="60" t="s">
        <v>227</v>
      </c>
      <c r="C5" s="60">
        <v>2017</v>
      </c>
      <c r="D5" s="121">
        <v>345000</v>
      </c>
      <c r="E5" s="120" t="s">
        <v>440</v>
      </c>
      <c r="F5" s="121">
        <v>345000</v>
      </c>
      <c r="G5" s="121">
        <v>345000</v>
      </c>
      <c r="H5" s="60" t="s">
        <v>228</v>
      </c>
    </row>
    <row r="6" spans="1:14">
      <c r="A6" s="60">
        <v>2</v>
      </c>
      <c r="B6" s="60" t="s">
        <v>229</v>
      </c>
      <c r="C6" s="120" t="s">
        <v>443</v>
      </c>
      <c r="D6" s="121">
        <v>1760000</v>
      </c>
      <c r="E6" s="120" t="s">
        <v>440</v>
      </c>
      <c r="F6" s="121">
        <v>880000</v>
      </c>
      <c r="G6" s="121">
        <v>880000</v>
      </c>
      <c r="H6" s="60" t="s">
        <v>228</v>
      </c>
    </row>
    <row r="7" spans="1:14">
      <c r="A7" s="60">
        <v>3</v>
      </c>
      <c r="B7" s="120" t="s">
        <v>445</v>
      </c>
      <c r="C7" s="60">
        <v>2017</v>
      </c>
      <c r="D7" s="121">
        <v>1285000</v>
      </c>
      <c r="E7" s="120" t="s">
        <v>440</v>
      </c>
      <c r="F7" s="121">
        <v>640000</v>
      </c>
      <c r="G7" s="121">
        <v>640000</v>
      </c>
      <c r="H7" s="120" t="s">
        <v>439</v>
      </c>
    </row>
    <row r="8" spans="1:14">
      <c r="A8" s="60">
        <v>4</v>
      </c>
      <c r="B8" s="120" t="s">
        <v>441</v>
      </c>
      <c r="C8" s="120" t="s">
        <v>442</v>
      </c>
      <c r="D8" s="121">
        <v>5010000</v>
      </c>
      <c r="E8" s="120" t="s">
        <v>444</v>
      </c>
      <c r="F8" s="121">
        <v>5010000</v>
      </c>
      <c r="G8" s="121">
        <v>5010000</v>
      </c>
      <c r="H8" s="60" t="s">
        <v>228</v>
      </c>
      <c r="I8" s="113"/>
      <c r="J8" s="113"/>
      <c r="K8" s="113"/>
      <c r="L8" s="113"/>
      <c r="M8" s="113"/>
    </row>
    <row r="9" spans="1:14">
      <c r="A9" s="60">
        <v>5</v>
      </c>
      <c r="B9" s="120" t="s">
        <v>437</v>
      </c>
      <c r="C9" s="60">
        <v>2017</v>
      </c>
      <c r="D9" s="121">
        <v>575000</v>
      </c>
      <c r="E9" s="120" t="s">
        <v>438</v>
      </c>
      <c r="F9" s="121">
        <v>575000</v>
      </c>
      <c r="G9" s="121">
        <v>575000</v>
      </c>
      <c r="H9" s="60" t="s">
        <v>230</v>
      </c>
    </row>
    <row r="10" spans="1:14">
      <c r="C10" s="7"/>
      <c r="D10" s="8"/>
    </row>
    <row r="11" spans="1:14">
      <c r="C11" s="7"/>
      <c r="D11" s="8"/>
      <c r="G11" s="122">
        <f>SUM(G5:G10)</f>
        <v>7450000</v>
      </c>
    </row>
    <row r="12" spans="1:14">
      <c r="C12" s="7"/>
      <c r="D12" s="8"/>
    </row>
    <row r="13" spans="1:14">
      <c r="C13" s="7"/>
      <c r="D13" s="8"/>
    </row>
    <row r="14" spans="1:14">
      <c r="C14" s="7"/>
      <c r="D14" s="8"/>
    </row>
    <row r="15" spans="1:14">
      <c r="C15" s="7"/>
      <c r="D15" s="8"/>
    </row>
    <row r="16" spans="1:14">
      <c r="C16" s="7"/>
      <c r="D16" s="8"/>
    </row>
    <row r="17" spans="3:4">
      <c r="C17" s="7"/>
      <c r="D17" s="8"/>
    </row>
    <row r="18" spans="3:4">
      <c r="C18" s="7"/>
      <c r="D18" s="8"/>
    </row>
    <row r="19" spans="3:4">
      <c r="C19" s="7"/>
      <c r="D19" s="8"/>
    </row>
    <row r="20" spans="3:4">
      <c r="C20" s="7"/>
      <c r="D20" s="8"/>
    </row>
    <row r="21" spans="3:4">
      <c r="C21" s="7"/>
      <c r="D21" s="8"/>
    </row>
    <row r="22" spans="3:4">
      <c r="C22" s="7"/>
      <c r="D22" s="8"/>
    </row>
    <row r="23" spans="3:4">
      <c r="C23" s="7"/>
    </row>
  </sheetData>
  <mergeCells count="1">
    <mergeCell ref="F2:N2"/>
  </mergeCells>
  <pageMargins left="0.70866141732283472" right="0.70866141732283472" top="0.78740157480314965" bottom="0.78740157480314965" header="0.31496062992125984" footer="0.31496062992125984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45"/>
  </sheetPr>
  <dimension ref="B1:F24"/>
  <sheetViews>
    <sheetView topLeftCell="A13" zoomScaleNormal="100" workbookViewId="0">
      <selection activeCell="J9" sqref="J9"/>
    </sheetView>
  </sheetViews>
  <sheetFormatPr defaultColWidth="9" defaultRowHeight="12.75"/>
  <cols>
    <col min="1" max="1" width="5.5703125" style="11" customWidth="1"/>
    <col min="2" max="2" width="45.42578125" style="11" customWidth="1"/>
    <col min="3" max="3" width="0" style="11" hidden="1" customWidth="1"/>
    <col min="4" max="4" width="25.7109375" style="11" customWidth="1"/>
    <col min="5" max="5" width="4.42578125" style="11" customWidth="1"/>
    <col min="6" max="6" width="24.5703125" style="11" hidden="1" customWidth="1"/>
    <col min="7" max="16384" width="9" style="11"/>
  </cols>
  <sheetData>
    <row r="1" spans="2:6" ht="27" thickBot="1">
      <c r="B1" s="177" t="s">
        <v>345</v>
      </c>
      <c r="C1" s="178"/>
      <c r="D1" s="179"/>
    </row>
    <row r="2" spans="2:6" ht="35.25" customHeight="1" thickBot="1">
      <c r="B2" s="180" t="s">
        <v>346</v>
      </c>
      <c r="C2" s="181"/>
      <c r="D2" s="96" t="s">
        <v>354</v>
      </c>
      <c r="F2" s="75" t="s">
        <v>347</v>
      </c>
    </row>
    <row r="3" spans="2:6" s="9" customFormat="1">
      <c r="B3" s="182" t="s">
        <v>233</v>
      </c>
      <c r="C3" s="183"/>
      <c r="D3" s="108">
        <f>SUM(Příjmy!F5:F21)</f>
        <v>73130000</v>
      </c>
      <c r="F3" s="85">
        <f>[1]Prijmy!J6</f>
        <v>0</v>
      </c>
    </row>
    <row r="4" spans="2:6" s="9" customFormat="1">
      <c r="B4" s="170" t="s">
        <v>234</v>
      </c>
      <c r="C4" s="171"/>
      <c r="D4" s="109">
        <f>SUM(Příjmy!F23:F33)</f>
        <v>53060049</v>
      </c>
      <c r="F4" s="86">
        <f>[1]Prijmy!J25</f>
        <v>0</v>
      </c>
    </row>
    <row r="5" spans="2:6" s="9" customFormat="1">
      <c r="B5" s="170" t="s">
        <v>235</v>
      </c>
      <c r="C5" s="171"/>
      <c r="D5" s="109">
        <f>SUM(Příjmy!F34:F53)</f>
        <v>10469000</v>
      </c>
      <c r="F5" s="86">
        <f>[1]Prijmy!J39</f>
        <v>0</v>
      </c>
    </row>
    <row r="6" spans="2:6" s="9" customFormat="1">
      <c r="B6" s="170" t="s">
        <v>236</v>
      </c>
      <c r="C6" s="171"/>
      <c r="D6" s="109">
        <f>SUM(Příjmy!F55:F77)-Příjmy!F61-Příjmy!F62</f>
        <v>9677000</v>
      </c>
      <c r="F6" s="86">
        <f>[1]Prijmy!J61</f>
        <v>0</v>
      </c>
    </row>
    <row r="7" spans="2:6" s="9" customFormat="1">
      <c r="B7" s="170" t="s">
        <v>237</v>
      </c>
      <c r="C7" s="171"/>
      <c r="D7" s="109">
        <f>Příjmy!F61+Příjmy!F62</f>
        <v>4000000</v>
      </c>
      <c r="F7" s="86">
        <f>[1]Prijmy!J81</f>
        <v>0</v>
      </c>
    </row>
    <row r="8" spans="2:6" s="9" customFormat="1" ht="13.5" thickBot="1">
      <c r="B8" s="172" t="s">
        <v>348</v>
      </c>
      <c r="C8" s="173"/>
      <c r="D8" s="110">
        <f>SUM(Příjmy!F79:F80)</f>
        <v>51936724</v>
      </c>
      <c r="F8" s="87">
        <f>[1]Prijmy!J91</f>
        <v>0</v>
      </c>
    </row>
    <row r="9" spans="2:6" ht="18.75" thickBot="1">
      <c r="B9" s="174" t="s">
        <v>349</v>
      </c>
      <c r="C9" s="175"/>
      <c r="D9" s="115">
        <f>SUM(D3:D8)</f>
        <v>202272773</v>
      </c>
      <c r="F9" s="76">
        <f>SUM(F3:F8)</f>
        <v>0</v>
      </c>
    </row>
    <row r="10" spans="2:6" ht="15">
      <c r="B10" s="77"/>
    </row>
    <row r="11" spans="2:6" ht="13.5" thickBot="1"/>
    <row r="12" spans="2:6" ht="39.75" customHeight="1" thickBot="1">
      <c r="B12" s="83" t="s">
        <v>350</v>
      </c>
      <c r="C12" s="84" t="s">
        <v>351</v>
      </c>
      <c r="D12" s="82" t="s">
        <v>354</v>
      </c>
      <c r="F12" s="75" t="s">
        <v>347</v>
      </c>
    </row>
    <row r="13" spans="2:6" s="9" customFormat="1">
      <c r="B13" s="88" t="s">
        <v>242</v>
      </c>
      <c r="C13" s="89" t="e">
        <f>[1]Vydaje!#REF!</f>
        <v>#REF!</v>
      </c>
      <c r="D13" s="108">
        <f>Výdaje!E6</f>
        <v>100000</v>
      </c>
      <c r="F13" s="90" t="e">
        <f>[1]Vydaje!#REF!</f>
        <v>#REF!</v>
      </c>
    </row>
    <row r="14" spans="2:6" s="9" customFormat="1">
      <c r="B14" s="91" t="s">
        <v>243</v>
      </c>
      <c r="C14" s="92" t="e">
        <f>[1]Vydaje!#REF!</f>
        <v>#REF!</v>
      </c>
      <c r="D14" s="127">
        <f>SUM(Výdaje!E7:E16)</f>
        <v>25410000</v>
      </c>
      <c r="F14" s="93">
        <f>[1]Vydaje!J12</f>
        <v>0</v>
      </c>
    </row>
    <row r="15" spans="2:6" s="9" customFormat="1">
      <c r="B15" s="91" t="s">
        <v>244</v>
      </c>
      <c r="C15" s="92" t="e">
        <f>[1]Vydaje!#REF!</f>
        <v>#REF!</v>
      </c>
      <c r="D15" s="109">
        <f>SUM(Výdaje!E17:E38)</f>
        <v>18725000</v>
      </c>
      <c r="F15" s="86">
        <f>[1]Vydaje!J58</f>
        <v>0</v>
      </c>
    </row>
    <row r="16" spans="2:6" s="9" customFormat="1">
      <c r="B16" s="91" t="s">
        <v>245</v>
      </c>
      <c r="C16" s="92" t="e">
        <f>[1]Vydaje!#REF!</f>
        <v>#REF!</v>
      </c>
      <c r="D16" s="109">
        <f>SUM(Výdaje!E39:E45)</f>
        <v>112961841</v>
      </c>
      <c r="F16" s="86">
        <f>[1]Vydaje!J129</f>
        <v>0</v>
      </c>
    </row>
    <row r="17" spans="2:6" s="9" customFormat="1">
      <c r="B17" s="91" t="s">
        <v>246</v>
      </c>
      <c r="C17" s="92" t="e">
        <f>[1]Vydaje!#REF!</f>
        <v>#REF!</v>
      </c>
      <c r="D17" s="109">
        <f>SUM(Výdaje!E46:E50)</f>
        <v>670000</v>
      </c>
      <c r="F17" s="86">
        <f>[1]Vydaje!J171</f>
        <v>0</v>
      </c>
    </row>
    <row r="18" spans="2:6" s="9" customFormat="1">
      <c r="B18" s="91" t="s">
        <v>247</v>
      </c>
      <c r="C18" s="92" t="e">
        <f>[1]Vydaje!#REF!</f>
        <v>#REF!</v>
      </c>
      <c r="D18" s="109">
        <f>SUM(Výdaje!E51:E54)</f>
        <v>4750000</v>
      </c>
      <c r="F18" s="86">
        <f>[1]Vydaje!J182</f>
        <v>0</v>
      </c>
    </row>
    <row r="19" spans="2:6" s="9" customFormat="1">
      <c r="B19" s="91" t="s">
        <v>248</v>
      </c>
      <c r="C19" s="92" t="e">
        <f>[1]Vydaje!#REF!</f>
        <v>#REF!</v>
      </c>
      <c r="D19" s="109">
        <f>SUM(Výdaje!E55:E56)</f>
        <v>1750000</v>
      </c>
      <c r="F19" s="86">
        <f>[1]Vydaje!J204</f>
        <v>0</v>
      </c>
    </row>
    <row r="20" spans="2:6" s="9" customFormat="1">
      <c r="B20" s="91" t="s">
        <v>249</v>
      </c>
      <c r="C20" s="92" t="e">
        <f>[1]Vydaje!#REF!</f>
        <v>#REF!</v>
      </c>
      <c r="D20" s="109">
        <f>SUM(Výdaje!E57:E61)</f>
        <v>19903408</v>
      </c>
      <c r="F20" s="86">
        <f>[1]Vydaje!J211</f>
        <v>0</v>
      </c>
    </row>
    <row r="21" spans="2:6" s="9" customFormat="1" ht="13.5" thickBot="1">
      <c r="B21" s="94" t="s">
        <v>251</v>
      </c>
      <c r="C21" s="95" t="e">
        <f>[1]Vydaje!#REF!</f>
        <v>#REF!</v>
      </c>
      <c r="D21" s="110">
        <f>SUM(Výdaje!E63)</f>
        <v>4380000</v>
      </c>
      <c r="F21" s="87">
        <f>[1]Vydaje!J264</f>
        <v>0</v>
      </c>
    </row>
    <row r="22" spans="2:6" ht="18.75" thickBot="1">
      <c r="B22" s="97" t="s">
        <v>349</v>
      </c>
      <c r="C22" s="98" t="e">
        <f>SUM(C13:C21)</f>
        <v>#REF!</v>
      </c>
      <c r="D22" s="99">
        <f>SUM(D13:D21)</f>
        <v>188650249</v>
      </c>
      <c r="F22" s="76" t="e">
        <f>SUM(F13:F21)</f>
        <v>#REF!</v>
      </c>
    </row>
    <row r="23" spans="2:6" ht="13.5" thickBot="1">
      <c r="F23" s="78"/>
    </row>
    <row r="24" spans="2:6" ht="18.75" thickBot="1">
      <c r="B24" s="176" t="s">
        <v>352</v>
      </c>
      <c r="C24" s="176"/>
      <c r="D24" s="114">
        <f>SUM(D9-D22)</f>
        <v>13622524</v>
      </c>
      <c r="F24" s="79" t="e">
        <f>SUM(F9-F22)</f>
        <v>#REF!</v>
      </c>
    </row>
  </sheetData>
  <mergeCells count="10">
    <mergeCell ref="B7:C7"/>
    <mergeCell ref="B8:C8"/>
    <mergeCell ref="B9:C9"/>
    <mergeCell ref="B24:C24"/>
    <mergeCell ref="B1:D1"/>
    <mergeCell ref="B2:C2"/>
    <mergeCell ref="B3:C3"/>
    <mergeCell ref="B4:C4"/>
    <mergeCell ref="B5:C5"/>
    <mergeCell ref="B6:C6"/>
  </mergeCells>
  <pageMargins left="0.78740157480314965" right="0.78740157480314965" top="0.78740157480314965" bottom="0.78740157480314965" header="0.51181102362204722" footer="0.51181102362204722"/>
  <pageSetup paperSize="9" scale="95" firstPageNumber="0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48"/>
  <sheetViews>
    <sheetView topLeftCell="A34" workbookViewId="0">
      <selection activeCell="I44" sqref="I44"/>
    </sheetView>
  </sheetViews>
  <sheetFormatPr defaultColWidth="9" defaultRowHeight="12.75"/>
  <cols>
    <col min="1" max="1" width="7.42578125" style="11" customWidth="1"/>
    <col min="2" max="2" width="56.42578125" style="11" customWidth="1"/>
    <col min="3" max="3" width="15" style="11" hidden="1" customWidth="1"/>
    <col min="4" max="4" width="17.28515625" style="11" customWidth="1"/>
    <col min="5" max="5" width="10.85546875" style="11" customWidth="1"/>
    <col min="6" max="6" width="8.28515625" style="11" customWidth="1"/>
    <col min="7" max="16384" width="9" style="11"/>
  </cols>
  <sheetData>
    <row r="1" spans="1:5" ht="60.75" customHeight="1">
      <c r="A1" s="10"/>
      <c r="B1" s="188" t="s">
        <v>628</v>
      </c>
      <c r="C1" s="188"/>
      <c r="D1" s="188"/>
      <c r="E1" s="10"/>
    </row>
    <row r="2" spans="1:5" ht="44.25" customHeight="1">
      <c r="A2" s="189" t="s">
        <v>522</v>
      </c>
      <c r="B2" s="189"/>
      <c r="C2" s="189"/>
      <c r="D2" s="189"/>
      <c r="E2" s="189"/>
    </row>
    <row r="3" spans="1:5" ht="18.75" customHeight="1"/>
    <row r="4" spans="1:5">
      <c r="A4" s="190" t="s">
        <v>231</v>
      </c>
      <c r="B4" s="190"/>
      <c r="C4" s="190"/>
      <c r="D4" s="190"/>
      <c r="E4" s="190"/>
    </row>
    <row r="5" spans="1:5" ht="13.5" thickBot="1"/>
    <row r="6" spans="1:5">
      <c r="B6" s="191" t="s">
        <v>232</v>
      </c>
      <c r="C6" s="192"/>
      <c r="D6" s="12" t="s">
        <v>354</v>
      </c>
    </row>
    <row r="7" spans="1:5">
      <c r="B7" s="193" t="s">
        <v>233</v>
      </c>
      <c r="C7" s="194"/>
      <c r="D7" s="136">
        <f>Výsledovka_návrh!D3</f>
        <v>73130000</v>
      </c>
    </row>
    <row r="8" spans="1:5">
      <c r="B8" s="193" t="s">
        <v>234</v>
      </c>
      <c r="C8" s="194"/>
      <c r="D8" s="137">
        <f>Výsledovka_návrh!D4</f>
        <v>53060049</v>
      </c>
    </row>
    <row r="9" spans="1:5">
      <c r="B9" s="193" t="s">
        <v>235</v>
      </c>
      <c r="C9" s="194"/>
      <c r="D9" s="136">
        <f>Výsledovka_návrh!D5</f>
        <v>10469000</v>
      </c>
    </row>
    <row r="10" spans="1:5">
      <c r="B10" s="193" t="s">
        <v>236</v>
      </c>
      <c r="C10" s="194"/>
      <c r="D10" s="136">
        <f>Výsledovka_návrh!D6</f>
        <v>9677000</v>
      </c>
    </row>
    <row r="11" spans="1:5">
      <c r="B11" s="193" t="s">
        <v>237</v>
      </c>
      <c r="C11" s="194"/>
      <c r="D11" s="136">
        <f>Výsledovka_návrh!D7</f>
        <v>4000000</v>
      </c>
    </row>
    <row r="12" spans="1:5" ht="15.75">
      <c r="B12" s="195" t="s">
        <v>238</v>
      </c>
      <c r="C12" s="196"/>
      <c r="D12" s="140">
        <f>SUM(D7:D11)</f>
        <v>150336049</v>
      </c>
    </row>
    <row r="13" spans="1:5" ht="13.5" thickBot="1">
      <c r="B13" s="197" t="s">
        <v>523</v>
      </c>
      <c r="C13" s="194"/>
      <c r="D13" s="138">
        <f>Výsledovka_návrh!D8</f>
        <v>51936724</v>
      </c>
    </row>
    <row r="14" spans="1:5" ht="16.5" thickBot="1">
      <c r="B14" s="184" t="s">
        <v>239</v>
      </c>
      <c r="C14" s="185"/>
      <c r="D14" s="141">
        <f>D12+D13</f>
        <v>202272773</v>
      </c>
    </row>
    <row r="15" spans="1:5" ht="11.25" customHeight="1"/>
    <row r="16" spans="1:5" ht="12" customHeight="1" thickBot="1"/>
    <row r="17" spans="1:5">
      <c r="B17" s="13" t="s">
        <v>240</v>
      </c>
      <c r="C17" s="14" t="s">
        <v>241</v>
      </c>
      <c r="D17" s="12" t="s">
        <v>354</v>
      </c>
    </row>
    <row r="18" spans="1:5">
      <c r="B18" s="15" t="s">
        <v>242</v>
      </c>
      <c r="C18" s="16" t="e">
        <f>[2]Vydaje!#REF!</f>
        <v>#REF!</v>
      </c>
      <c r="D18" s="136">
        <f>Výsledovka_návrh!D13</f>
        <v>100000</v>
      </c>
    </row>
    <row r="19" spans="1:5">
      <c r="B19" s="17" t="s">
        <v>243</v>
      </c>
      <c r="C19" s="16" t="e">
        <f>[2]Vydaje!#REF!</f>
        <v>#REF!</v>
      </c>
      <c r="D19" s="136">
        <f>Výsledovka_návrh!D14</f>
        <v>25410000</v>
      </c>
    </row>
    <row r="20" spans="1:5">
      <c r="B20" s="15" t="s">
        <v>244</v>
      </c>
      <c r="C20" s="16" t="e">
        <f>[2]Vydaje!#REF!</f>
        <v>#REF!</v>
      </c>
      <c r="D20" s="137">
        <f>Výsledovka_návrh!D15</f>
        <v>18725000</v>
      </c>
    </row>
    <row r="21" spans="1:5">
      <c r="B21" s="15" t="s">
        <v>245</v>
      </c>
      <c r="C21" s="18" t="e">
        <f>[2]Vydaje!#REF!</f>
        <v>#REF!</v>
      </c>
      <c r="D21" s="137">
        <f>Výsledovka_návrh!D16</f>
        <v>112961841</v>
      </c>
    </row>
    <row r="22" spans="1:5">
      <c r="B22" s="15" t="s">
        <v>246</v>
      </c>
      <c r="C22" s="16" t="e">
        <f>[2]Vydaje!#REF!</f>
        <v>#REF!</v>
      </c>
      <c r="D22" s="136">
        <f>Výsledovka_návrh!D17</f>
        <v>670000</v>
      </c>
    </row>
    <row r="23" spans="1:5">
      <c r="B23" s="15" t="s">
        <v>247</v>
      </c>
      <c r="C23" s="16" t="e">
        <f>[2]Vydaje!#REF!</f>
        <v>#REF!</v>
      </c>
      <c r="D23" s="139">
        <f>Výsledovka_návrh!D18</f>
        <v>4750000</v>
      </c>
    </row>
    <row r="24" spans="1:5">
      <c r="B24" s="15" t="s">
        <v>248</v>
      </c>
      <c r="C24" s="18" t="e">
        <f>[2]Vydaje!#REF!</f>
        <v>#REF!</v>
      </c>
      <c r="D24" s="136">
        <f>Výsledovka_návrh!D19</f>
        <v>1750000</v>
      </c>
    </row>
    <row r="25" spans="1:5">
      <c r="B25" s="15" t="s">
        <v>249</v>
      </c>
      <c r="C25" s="16" t="e">
        <f>[2]Vydaje!#REF!</f>
        <v>#REF!</v>
      </c>
      <c r="D25" s="136">
        <f>Výsledovka_návrh!D20</f>
        <v>19903408</v>
      </c>
    </row>
    <row r="26" spans="1:5" ht="15.75">
      <c r="B26" s="19" t="s">
        <v>250</v>
      </c>
      <c r="C26" s="20"/>
      <c r="D26" s="140">
        <f>SUM(D18:D25)</f>
        <v>184270249</v>
      </c>
    </row>
    <row r="27" spans="1:5" ht="13.5" thickBot="1">
      <c r="B27" s="15" t="s">
        <v>251</v>
      </c>
      <c r="C27" s="16" t="e">
        <f>[2]Vydaje!#REF!</f>
        <v>#REF!</v>
      </c>
      <c r="D27" s="138">
        <f>Výsledovka_návrh!D21</f>
        <v>4380000</v>
      </c>
    </row>
    <row r="28" spans="1:5" ht="16.5" thickBot="1">
      <c r="B28" s="184" t="s">
        <v>252</v>
      </c>
      <c r="C28" s="185"/>
      <c r="D28" s="141">
        <f>D26+D27</f>
        <v>188650249</v>
      </c>
    </row>
    <row r="29" spans="1:5" ht="13.5" thickBot="1"/>
    <row r="30" spans="1:5" ht="30.75" thickBot="1">
      <c r="B30" s="21" t="s">
        <v>253</v>
      </c>
      <c r="C30" s="22" t="e">
        <f>SUM(C20:C29)</f>
        <v>#REF!</v>
      </c>
      <c r="D30" s="142">
        <f>D14-D28</f>
        <v>13622524</v>
      </c>
    </row>
    <row r="32" spans="1:5" ht="126.75" customHeight="1">
      <c r="A32" s="186" t="s">
        <v>524</v>
      </c>
      <c r="B32" s="187"/>
      <c r="C32" s="187"/>
      <c r="D32" s="187"/>
      <c r="E32" s="187"/>
    </row>
    <row r="33" spans="1:5" ht="85.5" customHeight="1">
      <c r="A33" s="186" t="s">
        <v>599</v>
      </c>
      <c r="B33" s="187"/>
      <c r="C33" s="187"/>
      <c r="D33" s="187"/>
      <c r="E33" s="187"/>
    </row>
    <row r="34" spans="1:5" ht="46.5" customHeight="1">
      <c r="A34" s="186" t="s">
        <v>600</v>
      </c>
      <c r="B34" s="187"/>
      <c r="C34" s="187"/>
      <c r="D34" s="187"/>
      <c r="E34" s="187"/>
    </row>
    <row r="35" spans="1:5" ht="23.25" customHeight="1">
      <c r="A35" s="186"/>
      <c r="B35" s="187"/>
      <c r="C35" s="187"/>
      <c r="D35" s="187"/>
      <c r="E35" s="187"/>
    </row>
    <row r="37" spans="1:5">
      <c r="B37" s="9" t="s">
        <v>254</v>
      </c>
      <c r="D37" s="23">
        <v>42765</v>
      </c>
    </row>
    <row r="38" spans="1:5">
      <c r="B38" s="9" t="s">
        <v>255</v>
      </c>
      <c r="D38" s="23">
        <v>42772</v>
      </c>
    </row>
    <row r="39" spans="1:5">
      <c r="B39" s="24" t="s">
        <v>256</v>
      </c>
      <c r="C39" s="25"/>
      <c r="D39" s="164">
        <v>42795</v>
      </c>
    </row>
    <row r="40" spans="1:5">
      <c r="B40" s="6"/>
    </row>
    <row r="41" spans="1:5">
      <c r="B41" s="9" t="s">
        <v>257</v>
      </c>
      <c r="D41" s="26">
        <v>42772</v>
      </c>
    </row>
    <row r="43" spans="1:5">
      <c r="B43" s="9" t="s">
        <v>258</v>
      </c>
      <c r="D43" s="26">
        <v>42772</v>
      </c>
    </row>
    <row r="48" spans="1:5" ht="23.25">
      <c r="B48" s="27"/>
    </row>
  </sheetData>
  <mergeCells count="17">
    <mergeCell ref="B14:C14"/>
    <mergeCell ref="B1:D1"/>
    <mergeCell ref="A2:E2"/>
    <mergeCell ref="A4:E4"/>
    <mergeCell ref="B6:C6"/>
    <mergeCell ref="B7:C7"/>
    <mergeCell ref="B8:C8"/>
    <mergeCell ref="B9:C9"/>
    <mergeCell ref="B10:C10"/>
    <mergeCell ref="B11:C11"/>
    <mergeCell ref="B12:C12"/>
    <mergeCell ref="B13:C13"/>
    <mergeCell ref="B28:C28"/>
    <mergeCell ref="A32:E32"/>
    <mergeCell ref="A33:E33"/>
    <mergeCell ref="A34:E34"/>
    <mergeCell ref="A35:E35"/>
  </mergeCells>
  <printOptions horizontalCentered="1"/>
  <pageMargins left="0.39370078740157483" right="0.39370078740157483" top="0.59055118110236227" bottom="0.39370078740157483" header="0.51181102362204722" footer="0.51181102362204722"/>
  <pageSetup paperSize="9" scale="85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44"/>
  </sheetPr>
  <dimension ref="A1:K29"/>
  <sheetViews>
    <sheetView zoomScaleNormal="100" workbookViewId="0">
      <selection activeCell="K15" sqref="K15"/>
    </sheetView>
  </sheetViews>
  <sheetFormatPr defaultRowHeight="12.75"/>
  <cols>
    <col min="1" max="1" width="45.5703125" style="6" customWidth="1"/>
    <col min="2" max="2" width="11.140625" style="6" customWidth="1"/>
    <col min="3" max="3" width="11.5703125" style="6" customWidth="1"/>
    <col min="4" max="4" width="11.140625" style="6" customWidth="1"/>
    <col min="5" max="5" width="12.7109375" style="6" customWidth="1"/>
    <col min="6" max="6" width="11.140625" style="6" customWidth="1"/>
    <col min="7" max="7" width="12.140625" style="6" customWidth="1"/>
    <col min="8" max="8" width="11.140625" style="6" customWidth="1"/>
    <col min="9" max="9" width="12.28515625" style="6" customWidth="1"/>
    <col min="10" max="16384" width="9.140625" style="6"/>
  </cols>
  <sheetData>
    <row r="1" spans="1:11" ht="27.75" thickBot="1">
      <c r="A1" s="227" t="s">
        <v>517</v>
      </c>
      <c r="B1" s="228"/>
      <c r="C1" s="228"/>
      <c r="D1" s="228"/>
      <c r="E1" s="228"/>
      <c r="F1" s="228"/>
      <c r="G1" s="228"/>
      <c r="H1" s="228"/>
      <c r="I1" s="229"/>
    </row>
    <row r="2" spans="1:11" ht="16.5" thickBot="1">
      <c r="A2" s="28"/>
      <c r="B2" s="230" t="s">
        <v>259</v>
      </c>
      <c r="C2" s="231"/>
      <c r="D2" s="231"/>
      <c r="E2" s="231"/>
      <c r="F2" s="231"/>
      <c r="G2" s="231"/>
      <c r="H2" s="231"/>
      <c r="I2" s="232"/>
    </row>
    <row r="3" spans="1:11" ht="16.5" thickBot="1">
      <c r="A3" s="29" t="s">
        <v>260</v>
      </c>
      <c r="B3" s="233" t="s">
        <v>518</v>
      </c>
      <c r="C3" s="234"/>
      <c r="D3" s="235" t="s">
        <v>261</v>
      </c>
      <c r="E3" s="236"/>
      <c r="F3" s="235" t="s">
        <v>262</v>
      </c>
      <c r="G3" s="236"/>
      <c r="H3" s="235" t="s">
        <v>519</v>
      </c>
      <c r="I3" s="237"/>
    </row>
    <row r="4" spans="1:11" ht="15.75">
      <c r="A4" s="30" t="s">
        <v>263</v>
      </c>
      <c r="B4" s="223"/>
      <c r="C4" s="224"/>
      <c r="D4" s="225"/>
      <c r="E4" s="224"/>
      <c r="F4" s="225"/>
      <c r="G4" s="224"/>
      <c r="H4" s="225"/>
      <c r="I4" s="226"/>
    </row>
    <row r="5" spans="1:11" ht="15.75">
      <c r="A5" s="31" t="s">
        <v>264</v>
      </c>
      <c r="B5" s="219">
        <f>Výsledovka_návrh!D3</f>
        <v>73130000</v>
      </c>
      <c r="C5" s="220"/>
      <c r="D5" s="221">
        <f>B5*1.01</f>
        <v>73861300</v>
      </c>
      <c r="E5" s="222"/>
      <c r="F5" s="221">
        <f>D5*1.01</f>
        <v>74599913</v>
      </c>
      <c r="G5" s="222"/>
      <c r="H5" s="221">
        <f>F5*1.01</f>
        <v>75345912.129999995</v>
      </c>
      <c r="I5" s="222"/>
    </row>
    <row r="6" spans="1:11" ht="15.75">
      <c r="A6" s="31" t="s">
        <v>265</v>
      </c>
      <c r="B6" s="219">
        <f>Výsledovka_návrh!D5</f>
        <v>10469000</v>
      </c>
      <c r="C6" s="220"/>
      <c r="D6" s="221">
        <f>B6*1.02-1900000</f>
        <v>8778380</v>
      </c>
      <c r="E6" s="222"/>
      <c r="F6" s="221">
        <f>D6*1.02</f>
        <v>8953947.5999999996</v>
      </c>
      <c r="G6" s="222"/>
      <c r="H6" s="221">
        <f>F6*1.02</f>
        <v>9133026.5519999992</v>
      </c>
      <c r="I6" s="222"/>
    </row>
    <row r="7" spans="1:11" ht="15.75">
      <c r="A7" s="31" t="s">
        <v>266</v>
      </c>
      <c r="B7" s="219">
        <f>Výsledovka_návrh!D6</f>
        <v>9677000</v>
      </c>
      <c r="C7" s="220"/>
      <c r="D7" s="221">
        <v>6000000</v>
      </c>
      <c r="E7" s="222"/>
      <c r="F7" s="221">
        <v>5200000</v>
      </c>
      <c r="G7" s="222"/>
      <c r="H7" s="221">
        <v>3000000</v>
      </c>
      <c r="I7" s="222"/>
    </row>
    <row r="8" spans="1:11" ht="15.75">
      <c r="A8" s="31" t="s">
        <v>267</v>
      </c>
      <c r="B8" s="219">
        <f>Výsledovka_návrh!D7</f>
        <v>4000000</v>
      </c>
      <c r="C8" s="220"/>
      <c r="D8" s="221">
        <v>1500000</v>
      </c>
      <c r="E8" s="222"/>
      <c r="F8" s="221">
        <v>1000000</v>
      </c>
      <c r="G8" s="222"/>
      <c r="H8" s="221">
        <v>1000000</v>
      </c>
      <c r="I8" s="222"/>
    </row>
    <row r="9" spans="1:11" ht="16.5" thickBot="1">
      <c r="A9" s="31" t="s">
        <v>268</v>
      </c>
      <c r="B9" s="219">
        <f>Výsledovka_návrh!D4</f>
        <v>53060049</v>
      </c>
      <c r="C9" s="220"/>
      <c r="D9" s="221">
        <v>5200000</v>
      </c>
      <c r="E9" s="222"/>
      <c r="F9" s="221">
        <v>5200000</v>
      </c>
      <c r="G9" s="222"/>
      <c r="H9" s="221">
        <v>5300000</v>
      </c>
      <c r="I9" s="222"/>
    </row>
    <row r="10" spans="1:11" ht="16.5" thickBot="1">
      <c r="A10" s="32" t="s">
        <v>269</v>
      </c>
      <c r="B10" s="217">
        <f>SUM(B5:C9)</f>
        <v>150336049</v>
      </c>
      <c r="C10" s="208"/>
      <c r="D10" s="217">
        <f>SUM(D5:E9)</f>
        <v>95339680</v>
      </c>
      <c r="E10" s="208"/>
      <c r="F10" s="217">
        <f>SUM(F5:G9)</f>
        <v>94953860.599999994</v>
      </c>
      <c r="G10" s="208"/>
      <c r="H10" s="217">
        <f>SUM(H5:I9)</f>
        <v>93778938.681999996</v>
      </c>
      <c r="I10" s="218"/>
    </row>
    <row r="11" spans="1:11" ht="16.5" thickBot="1">
      <c r="A11" s="33" t="s">
        <v>270</v>
      </c>
      <c r="B11" s="216">
        <f>B10</f>
        <v>150336049</v>
      </c>
      <c r="C11" s="215"/>
      <c r="D11" s="216">
        <f>D10</f>
        <v>95339680</v>
      </c>
      <c r="E11" s="215"/>
      <c r="F11" s="216">
        <f>F10</f>
        <v>94953860.599999994</v>
      </c>
      <c r="G11" s="215"/>
      <c r="H11" s="216">
        <f>H10</f>
        <v>93778938.681999996</v>
      </c>
      <c r="I11" s="215"/>
    </row>
    <row r="12" spans="1:11" ht="16.5" thickBot="1">
      <c r="A12" s="34" t="s">
        <v>271</v>
      </c>
      <c r="B12" s="35" t="s">
        <v>272</v>
      </c>
      <c r="C12" s="36" t="s">
        <v>273</v>
      </c>
      <c r="D12" s="35" t="s">
        <v>272</v>
      </c>
      <c r="E12" s="36" t="s">
        <v>273</v>
      </c>
      <c r="F12" s="35" t="s">
        <v>272</v>
      </c>
      <c r="G12" s="36" t="s">
        <v>273</v>
      </c>
      <c r="H12" s="35" t="s">
        <v>272</v>
      </c>
      <c r="I12" s="36" t="s">
        <v>273</v>
      </c>
    </row>
    <row r="13" spans="1:11" ht="15.75">
      <c r="A13" s="37" t="s">
        <v>274</v>
      </c>
      <c r="B13" s="128">
        <f>Výsledovka_návrh!D22-Výhled_navrh!C14-Výhled_navrh!C15</f>
        <v>63633949</v>
      </c>
      <c r="C13" s="39"/>
      <c r="D13" s="130">
        <v>65000000</v>
      </c>
      <c r="E13" s="131"/>
      <c r="F13" s="130">
        <v>65000000</v>
      </c>
      <c r="G13" s="131"/>
      <c r="H13" s="130">
        <v>66000000</v>
      </c>
      <c r="I13" s="131"/>
    </row>
    <row r="14" spans="1:11" ht="15.75">
      <c r="A14" s="31" t="s">
        <v>275</v>
      </c>
      <c r="B14" s="38"/>
      <c r="C14" s="129">
        <f>Výsledovka_návrh!D21</f>
        <v>4380000</v>
      </c>
      <c r="D14" s="130"/>
      <c r="E14" s="131">
        <v>7362000</v>
      </c>
      <c r="F14" s="130"/>
      <c r="G14" s="131">
        <v>7362000</v>
      </c>
      <c r="H14" s="130"/>
      <c r="I14" s="131">
        <v>7362000</v>
      </c>
      <c r="K14" s="9"/>
    </row>
    <row r="15" spans="1:11" ht="16.5" thickBot="1">
      <c r="A15" s="40" t="s">
        <v>276</v>
      </c>
      <c r="B15" s="38"/>
      <c r="C15" s="129">
        <v>120636300</v>
      </c>
      <c r="D15" s="130"/>
      <c r="E15" s="131">
        <v>21000000</v>
      </c>
      <c r="F15" s="130"/>
      <c r="G15" s="131">
        <v>21000000</v>
      </c>
      <c r="H15" s="130"/>
      <c r="I15" s="131">
        <v>19000000</v>
      </c>
    </row>
    <row r="16" spans="1:11" ht="16.5" thickBot="1">
      <c r="A16" s="41" t="s">
        <v>277</v>
      </c>
      <c r="B16" s="132">
        <f t="shared" ref="B16:I16" si="0">SUM(B13:B15)</f>
        <v>63633949</v>
      </c>
      <c r="C16" s="133">
        <f t="shared" si="0"/>
        <v>125016300</v>
      </c>
      <c r="D16" s="134">
        <f t="shared" si="0"/>
        <v>65000000</v>
      </c>
      <c r="E16" s="133">
        <f t="shared" si="0"/>
        <v>28362000</v>
      </c>
      <c r="F16" s="134">
        <f t="shared" si="0"/>
        <v>65000000</v>
      </c>
      <c r="G16" s="133">
        <f t="shared" si="0"/>
        <v>28362000</v>
      </c>
      <c r="H16" s="134">
        <f t="shared" si="0"/>
        <v>66000000</v>
      </c>
      <c r="I16" s="135">
        <f t="shared" si="0"/>
        <v>26362000</v>
      </c>
    </row>
    <row r="17" spans="1:9" ht="16.5" thickBot="1">
      <c r="A17" s="33" t="s">
        <v>278</v>
      </c>
      <c r="B17" s="213">
        <f>B16+C16</f>
        <v>188650249</v>
      </c>
      <c r="C17" s="214"/>
      <c r="D17" s="213">
        <f>D16+E16</f>
        <v>93362000</v>
      </c>
      <c r="E17" s="214"/>
      <c r="F17" s="213">
        <f>F16+G16</f>
        <v>93362000</v>
      </c>
      <c r="G17" s="214"/>
      <c r="H17" s="213">
        <f>H16+I16</f>
        <v>92362000</v>
      </c>
      <c r="I17" s="215"/>
    </row>
    <row r="18" spans="1:9" ht="16.5" thickBot="1">
      <c r="A18" s="42" t="s">
        <v>279</v>
      </c>
      <c r="B18" s="216">
        <f>B11-B17</f>
        <v>-38314200</v>
      </c>
      <c r="C18" s="214"/>
      <c r="D18" s="216">
        <f>D11-D17</f>
        <v>1977680</v>
      </c>
      <c r="E18" s="214"/>
      <c r="F18" s="216">
        <f>F11-F17</f>
        <v>1591860.599999994</v>
      </c>
      <c r="G18" s="214"/>
      <c r="H18" s="216">
        <f>H11-H17</f>
        <v>1416938.6819999963</v>
      </c>
      <c r="I18" s="215"/>
    </row>
    <row r="19" spans="1:9" ht="16.5" thickBot="1">
      <c r="A19" s="43" t="s">
        <v>280</v>
      </c>
      <c r="B19" s="209"/>
      <c r="C19" s="210"/>
      <c r="D19" s="211"/>
      <c r="E19" s="210"/>
      <c r="F19" s="211"/>
      <c r="G19" s="210"/>
      <c r="H19" s="211"/>
      <c r="I19" s="212"/>
    </row>
    <row r="20" spans="1:9" ht="15.75">
      <c r="A20" s="37" t="s">
        <v>281</v>
      </c>
      <c r="B20" s="202">
        <f>Příjmy!F79</f>
        <v>40000000</v>
      </c>
      <c r="C20" s="203"/>
      <c r="D20" s="204">
        <v>0</v>
      </c>
      <c r="E20" s="205"/>
      <c r="F20" s="204">
        <v>0</v>
      </c>
      <c r="G20" s="205"/>
      <c r="H20" s="204">
        <v>0</v>
      </c>
      <c r="I20" s="206"/>
    </row>
    <row r="21" spans="1:9" ht="16.5" thickBot="1">
      <c r="A21" s="37" t="s">
        <v>521</v>
      </c>
      <c r="B21" s="202">
        <f>Příjmy!F80</f>
        <v>11936724</v>
      </c>
      <c r="C21" s="203"/>
      <c r="D21" s="204">
        <f>B22</f>
        <v>13622524</v>
      </c>
      <c r="E21" s="205"/>
      <c r="F21" s="204">
        <f>D22</f>
        <v>15600204</v>
      </c>
      <c r="G21" s="205"/>
      <c r="H21" s="204">
        <f>F22</f>
        <v>17192064.599999994</v>
      </c>
      <c r="I21" s="206"/>
    </row>
    <row r="22" spans="1:9" ht="16.5" thickBot="1">
      <c r="A22" s="32" t="s">
        <v>282</v>
      </c>
      <c r="B22" s="207">
        <f>B21+B20+B18</f>
        <v>13622524</v>
      </c>
      <c r="C22" s="208"/>
      <c r="D22" s="207">
        <f>D21+D20+D18</f>
        <v>15600204</v>
      </c>
      <c r="E22" s="208"/>
      <c r="F22" s="207">
        <f>F21+F20+F18</f>
        <v>17192064.599999994</v>
      </c>
      <c r="G22" s="208"/>
      <c r="H22" s="207">
        <f>H21+H20+H18</f>
        <v>18609003.28199999</v>
      </c>
      <c r="I22" s="208"/>
    </row>
    <row r="24" spans="1:9" ht="21" customHeight="1">
      <c r="A24" s="198" t="s">
        <v>520</v>
      </c>
      <c r="B24" s="198"/>
      <c r="C24" s="198"/>
      <c r="D24" s="198"/>
      <c r="E24" s="198"/>
      <c r="F24" s="198"/>
      <c r="G24" s="198"/>
      <c r="H24" s="198"/>
      <c r="I24" s="198"/>
    </row>
    <row r="25" spans="1:9" ht="18.75" customHeight="1">
      <c r="A25" s="199"/>
      <c r="B25" s="200"/>
      <c r="C25" s="200"/>
      <c r="D25" s="200"/>
      <c r="E25" s="200"/>
      <c r="F25" s="200"/>
      <c r="G25" s="200"/>
      <c r="H25" s="200"/>
      <c r="I25" s="200"/>
    </row>
    <row r="27" spans="1:9" ht="15" customHeight="1">
      <c r="A27" s="199"/>
      <c r="B27" s="201"/>
      <c r="C27" s="201"/>
      <c r="D27" s="201"/>
      <c r="E27" s="201"/>
      <c r="F27" s="201"/>
      <c r="G27" s="201"/>
      <c r="H27" s="201"/>
      <c r="I27" s="201"/>
    </row>
    <row r="29" spans="1:9">
      <c r="A29" s="200"/>
      <c r="B29" s="200"/>
      <c r="C29" s="200"/>
    </row>
  </sheetData>
  <mergeCells count="66">
    <mergeCell ref="A1:I1"/>
    <mergeCell ref="B2:I2"/>
    <mergeCell ref="B3:C3"/>
    <mergeCell ref="D3:E3"/>
    <mergeCell ref="F3:G3"/>
    <mergeCell ref="H3:I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A24:I24"/>
    <mergeCell ref="A25:I25"/>
    <mergeCell ref="A27:I27"/>
    <mergeCell ref="A29:C29"/>
    <mergeCell ref="B21:C21"/>
    <mergeCell ref="D21:E21"/>
    <mergeCell ref="F21:G21"/>
    <mergeCell ref="H21:I21"/>
    <mergeCell ref="B22:C22"/>
    <mergeCell ref="D22:E22"/>
    <mergeCell ref="F22:G22"/>
    <mergeCell ref="H22:I22"/>
  </mergeCells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Příjmy</vt:lpstr>
      <vt:lpstr>Výdaje</vt:lpstr>
      <vt:lpstr>ORG</vt:lpstr>
      <vt:lpstr>PS</vt:lpstr>
      <vt:lpstr>Výsledovka_návrh</vt:lpstr>
      <vt:lpstr>Důvodová zpráva_navrh</vt:lpstr>
      <vt:lpstr>Výhled_navrh</vt:lpstr>
      <vt:lpstr>Výhled_navrh!Oblast_tisku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olga.sibrinova</dc:creator>
  <cp:lastModifiedBy>petr</cp:lastModifiedBy>
  <cp:lastPrinted>2017-02-22T16:28:14Z</cp:lastPrinted>
  <dcterms:created xsi:type="dcterms:W3CDTF">2016-11-23T08:59:30Z</dcterms:created>
  <dcterms:modified xsi:type="dcterms:W3CDTF">2017-03-23T13:27:58Z</dcterms:modified>
</cp:coreProperties>
</file>